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WP\"/>
    </mc:Choice>
  </mc:AlternateContent>
  <bookViews>
    <workbookView xWindow="-15" yWindow="-15" windowWidth="12570" windowHeight="12285"/>
  </bookViews>
  <sheets>
    <sheet name="Basistabelle" sheetId="1" r:id="rId1"/>
    <sheet name="Kosten Weinbau Einzelsorte" sheetId="2" r:id="rId2"/>
  </sheets>
  <definedNames>
    <definedName name="__123Graph_A" localSheetId="0" hidden="1">Basistabelle!#REF!</definedName>
    <definedName name="__123Graph_A" localSheetId="1" hidden="1">'Kosten Weinbau Einzelsorte'!#REF!</definedName>
    <definedName name="__123Graph_B" localSheetId="0" hidden="1">Basistabelle!$B$7:$B$91</definedName>
    <definedName name="__123Graph_B" localSheetId="1" hidden="1">'Kosten Weinbau Einzelsorte'!$B$7:$B$91</definedName>
    <definedName name="__123Graph_X" localSheetId="0" hidden="1">Basistabelle!$A$7:$A$91</definedName>
    <definedName name="__123Graph_X" localSheetId="1" hidden="1">'Kosten Weinbau Einzelsorte'!$A$7:$A$91</definedName>
    <definedName name="_xlnm.Print_Area" localSheetId="0">Basistabelle!$A$1:$B$241</definedName>
    <definedName name="_xlnm.Print_Area" localSheetId="1">'Kosten Weinbau Einzelsorte'!$A$1:$B$246</definedName>
  </definedNames>
  <calcPr calcId="162913"/>
</workbook>
</file>

<file path=xl/calcChain.xml><?xml version="1.0" encoding="utf-8"?>
<calcChain xmlns="http://schemas.openxmlformats.org/spreadsheetml/2006/main">
  <c r="B6" i="2" l="1"/>
  <c r="B12" i="2" s="1"/>
  <c r="B7" i="2"/>
  <c r="B8" i="2"/>
  <c r="B9" i="2"/>
  <c r="B31" i="2"/>
  <c r="B32" i="2" s="1"/>
  <c r="B42" i="2" s="1"/>
  <c r="B43" i="2" s="1"/>
  <c r="B139" i="2" s="1"/>
  <c r="B33" i="2"/>
  <c r="B34" i="2" s="1"/>
  <c r="B35" i="2"/>
  <c r="B36" i="2"/>
  <c r="B37" i="2"/>
  <c r="B38" i="2"/>
  <c r="B18" i="2"/>
  <c r="B19" i="2"/>
  <c r="B20" i="2"/>
  <c r="B21" i="2"/>
  <c r="B22" i="2"/>
  <c r="B23" i="2"/>
  <c r="B24" i="2"/>
  <c r="B25" i="2"/>
  <c r="B27" i="2"/>
  <c r="B70" i="2"/>
  <c r="B69" i="2" s="1"/>
  <c r="B72" i="2" s="1"/>
  <c r="B76" i="2" s="1"/>
  <c r="B140" i="2" s="1"/>
  <c r="B68" i="2"/>
  <c r="B67" i="2" s="1"/>
  <c r="B64" i="2"/>
  <c r="B62" i="2"/>
  <c r="B58" i="2"/>
  <c r="B56" i="2"/>
  <c r="B10" i="2"/>
  <c r="B80" i="2" s="1"/>
  <c r="B85" i="2" s="1"/>
  <c r="B90" i="2" s="1"/>
  <c r="B141" i="2" s="1"/>
  <c r="B74" i="2"/>
  <c r="B81" i="2"/>
  <c r="B82" i="2"/>
  <c r="B83" i="2"/>
  <c r="B88" i="2"/>
  <c r="B94" i="2"/>
  <c r="B96" i="2"/>
  <c r="B110" i="2" s="1"/>
  <c r="B114" i="2" s="1"/>
  <c r="B98" i="2"/>
  <c r="B100" i="2"/>
  <c r="B102" i="2"/>
  <c r="B104" i="2"/>
  <c r="B106" i="2"/>
  <c r="B108" i="2"/>
  <c r="B112" i="2"/>
  <c r="B119" i="2"/>
  <c r="B121" i="2"/>
  <c r="B123" i="2"/>
  <c r="B133" i="2"/>
  <c r="B86" i="2"/>
  <c r="B87" i="2" s="1"/>
  <c r="B200" i="2" s="1"/>
  <c r="B201" i="2" s="1"/>
  <c r="B191" i="2"/>
  <c r="B194" i="2" s="1"/>
  <c r="B192" i="2"/>
  <c r="B182" i="2"/>
  <c r="B189" i="2" s="1"/>
  <c r="B183" i="2"/>
  <c r="B184" i="2"/>
  <c r="B185" i="2"/>
  <c r="B186" i="2"/>
  <c r="B187" i="2"/>
  <c r="B168" i="2"/>
  <c r="B180" i="2" s="1"/>
  <c r="B169" i="2"/>
  <c r="B170" i="2"/>
  <c r="B171" i="2"/>
  <c r="B172" i="2"/>
  <c r="B173" i="2"/>
  <c r="B174" i="2"/>
  <c r="B175" i="2"/>
  <c r="B176" i="2"/>
  <c r="B177" i="2"/>
  <c r="B178" i="2"/>
  <c r="B151" i="2"/>
  <c r="B166" i="2" s="1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225" i="2"/>
  <c r="B27" i="1"/>
  <c r="B112" i="1"/>
  <c r="B114" i="1" s="1"/>
  <c r="B110" i="1"/>
  <c r="B88" i="1"/>
  <c r="B85" i="1"/>
  <c r="B90" i="1"/>
  <c r="B141" i="1" s="1"/>
  <c r="B74" i="1"/>
  <c r="B56" i="1"/>
  <c r="B62" i="1"/>
  <c r="B12" i="1"/>
  <c r="B32" i="1"/>
  <c r="B34" i="1"/>
  <c r="B42" i="1" s="1"/>
  <c r="B43" i="1" s="1"/>
  <c r="B139" i="1" s="1"/>
  <c r="B36" i="1"/>
  <c r="B38" i="1"/>
  <c r="B125" i="1"/>
  <c r="B199" i="2"/>
  <c r="B167" i="2"/>
  <c r="B167" i="1"/>
  <c r="B189" i="1"/>
  <c r="B87" i="1"/>
  <c r="B199" i="1" s="1"/>
  <c r="B200" i="1" s="1"/>
  <c r="B166" i="1"/>
  <c r="B194" i="1"/>
  <c r="B196" i="1" s="1"/>
  <c r="B180" i="1"/>
  <c r="B215" i="1"/>
  <c r="B69" i="1"/>
  <c r="B72" i="1" s="1"/>
  <c r="B76" i="1" s="1"/>
  <c r="B140" i="1" s="1"/>
  <c r="B235" i="1" s="1"/>
  <c r="B67" i="1"/>
  <c r="B119" i="1"/>
  <c r="B123" i="1"/>
  <c r="B133" i="1"/>
  <c r="B221" i="1"/>
  <c r="B40" i="2"/>
  <c r="B211" i="2"/>
  <c r="B210" i="1"/>
  <c r="B237" i="1"/>
  <c r="B40" i="1"/>
  <c r="B49" i="1" l="1"/>
  <c r="B129" i="2"/>
  <c r="B131" i="2" s="1"/>
  <c r="B135" i="2" s="1"/>
  <c r="B143" i="2" s="1"/>
  <c r="B142" i="2"/>
  <c r="B145" i="2" s="1"/>
  <c r="B210" i="2" s="1"/>
  <c r="B127" i="2"/>
  <c r="B198" i="2"/>
  <c r="B226" i="1"/>
  <c r="B198" i="1"/>
  <c r="B202" i="1"/>
  <c r="B142" i="1"/>
  <c r="B127" i="1"/>
  <c r="B129" i="1" s="1"/>
  <c r="B131" i="1" s="1"/>
  <c r="B135" i="1" s="1"/>
  <c r="B143" i="1" s="1"/>
  <c r="B234" i="1" s="1"/>
  <c r="B196" i="2"/>
  <c r="B203" i="2" s="1"/>
  <c r="B216" i="2"/>
  <c r="B49" i="2"/>
  <c r="B125" i="2"/>
  <c r="B145" i="1" l="1"/>
  <c r="B209" i="1" s="1"/>
  <c r="B217" i="2"/>
  <c r="B213" i="2"/>
  <c r="B219" i="2"/>
  <c r="B205" i="2"/>
  <c r="B204" i="1"/>
  <c r="B230" i="1"/>
  <c r="B235" i="2" l="1"/>
  <c r="B220" i="2"/>
  <c r="B231" i="2" s="1"/>
  <c r="B224" i="2"/>
  <c r="B227" i="2" s="1"/>
  <c r="B233" i="1"/>
  <c r="B212" i="1"/>
  <c r="B216" i="1" l="1"/>
  <c r="B218" i="1" s="1"/>
  <c r="B236" i="1"/>
  <c r="B239" i="1" s="1"/>
  <c r="B229" i="1" l="1"/>
  <c r="B231" i="1" s="1"/>
  <c r="B237" i="2" s="1"/>
  <c r="B222" i="2"/>
  <c r="B225" i="1"/>
  <c r="B227" i="1" s="1"/>
  <c r="B233" i="2" s="1"/>
  <c r="B220" i="1"/>
  <c r="B223" i="1" s="1"/>
  <c r="B229" i="2" s="1"/>
</calcChain>
</file>

<file path=xl/comments1.xml><?xml version="1.0" encoding="utf-8"?>
<comments xmlns="http://schemas.openxmlformats.org/spreadsheetml/2006/main">
  <authors>
    <author>Tim Ochßner</author>
  </authors>
  <commentList>
    <comment ref="B64" authorId="0" shapeId="0">
      <text>
        <r>
          <rPr>
            <b/>
            <sz val="9"/>
            <color indexed="81"/>
            <rFont val="Tahoma"/>
            <charset val="1"/>
          </rPr>
          <t>Tim Ochßner:</t>
        </r>
        <r>
          <rPr>
            <sz val="9"/>
            <color indexed="81"/>
            <rFont val="Tahoma"/>
            <charset val="1"/>
          </rPr>
          <t xml:space="preserve">
Betriebswirtschaftlich sinnvoll ist hier den Neuwert für alle Maschinen einzusetzen. Das Proghramm schreibt die Werte mit einer Nutzungsdauer von 10 Jahren ab. </t>
        </r>
      </text>
    </comment>
  </commentList>
</comments>
</file>

<file path=xl/comments2.xml><?xml version="1.0" encoding="utf-8"?>
<comments xmlns="http://schemas.openxmlformats.org/spreadsheetml/2006/main">
  <authors>
    <author>Tim</author>
  </authors>
  <commentList>
    <comment ref="B235" authorId="0" shapeId="0">
      <text>
        <r>
          <rPr>
            <b/>
            <sz val="8"/>
            <color indexed="81"/>
            <rFont val="Tahoma"/>
          </rPr>
          <t>Nur für die Sorte</t>
        </r>
      </text>
    </comment>
  </commentList>
</comments>
</file>

<file path=xl/sharedStrings.xml><?xml version="1.0" encoding="utf-8"?>
<sst xmlns="http://schemas.openxmlformats.org/spreadsheetml/2006/main" count="339" uniqueCount="184">
  <si>
    <t>Betrieb:</t>
  </si>
  <si>
    <t>Betrieb</t>
  </si>
  <si>
    <t>Liter pro Hektar (5000 bis 9000)</t>
  </si>
  <si>
    <t>oder Kilogramm pro Hektar (4000  bis 12000)</t>
  </si>
  <si>
    <t>Erlös pro ha</t>
  </si>
  <si>
    <t>2. Variable Kosten</t>
  </si>
  <si>
    <t>2.1. Variable Kosten Außenwirtschaft</t>
  </si>
  <si>
    <t>a. Anlagenabschreibungen</t>
  </si>
  <si>
    <t>b. Düngemittel</t>
  </si>
  <si>
    <t>c. Pflanzenschutz</t>
  </si>
  <si>
    <t>d. Herbizide</t>
  </si>
  <si>
    <t>e. var. Maschinenkosten</t>
  </si>
  <si>
    <t>2.2. Variable Kosten Kellerwirtschaft</t>
  </si>
  <si>
    <t>Deckungsbeitrag:</t>
  </si>
  <si>
    <t>Erlös abzüglich variable Kosten</t>
  </si>
  <si>
    <t xml:space="preserve"> </t>
  </si>
  <si>
    <t>Deckungsbeitrag</t>
  </si>
  <si>
    <t>3. Fixe Kosten</t>
  </si>
  <si>
    <t>3.3. Ausstattung Keller</t>
  </si>
  <si>
    <t>Summe der Abschreibungen:</t>
  </si>
  <si>
    <t>Weinbaufläche in ha</t>
  </si>
  <si>
    <t>4. Sonstige Kosten</t>
  </si>
  <si>
    <t>4.1. Pachtzahlungen</t>
  </si>
  <si>
    <t>4.3. Sozialabgaben</t>
  </si>
  <si>
    <t>4.4. Sonstiges</t>
  </si>
  <si>
    <t>Summe Sonstiger Kosten</t>
  </si>
  <si>
    <t>Eingesetzte Fremdarbeitskräfte in Stunden</t>
  </si>
  <si>
    <t>Sonstige Kosten pro ha</t>
  </si>
  <si>
    <t>5.1. Wasser/Abwasser/Energie/Telefon</t>
  </si>
  <si>
    <t>5.7.  Buchführungskosten</t>
  </si>
  <si>
    <t>5.8. Sonstiges</t>
  </si>
  <si>
    <t>Summe der Allgemeinen Betriebskosten</t>
  </si>
  <si>
    <t>geteilt durch die bewirtsch. Fläche</t>
  </si>
  <si>
    <t>Allgemeine Betriebskosten pro ha</t>
  </si>
  <si>
    <t>6. Kapitalverzinsung</t>
  </si>
  <si>
    <t>6.1. Gebäude (Wert siehe Fixe Kosten)</t>
  </si>
  <si>
    <t>6.2. Anlagen und Boden</t>
  </si>
  <si>
    <t>6.3. Maschinen (Wert siehe Fixe Kosten)</t>
  </si>
  <si>
    <t>6.4. Kellerei (Wert siehe Fixe Kosten)</t>
  </si>
  <si>
    <t>6.5. Umlaufkapital (1,5 fache der bewert. Ernte)</t>
  </si>
  <si>
    <t>Summe der Werte</t>
  </si>
  <si>
    <t>geteilt durch die bewirtschaftete Fläche (ha)</t>
  </si>
  <si>
    <t>Kapitalverzinsungsbelastung pro ha</t>
  </si>
  <si>
    <t>Kostenzusammenstellung</t>
  </si>
  <si>
    <t>2. Variable Kosten pro ha</t>
  </si>
  <si>
    <t>3. Fixe Kosten pro ha</t>
  </si>
  <si>
    <t>4. Sonstige Kosten pro ha</t>
  </si>
  <si>
    <t>5. Allgemeine Betriebskosten pro ha</t>
  </si>
  <si>
    <t>6. Kapitalverzinsung pro ha</t>
  </si>
  <si>
    <t>Summe der Kosten pro ha</t>
  </si>
  <si>
    <t>Eigener Wert</t>
  </si>
  <si>
    <t>Rebschnitt</t>
  </si>
  <si>
    <t>Biegen</t>
  </si>
  <si>
    <t>Ausbrechen</t>
  </si>
  <si>
    <t>Aufheften</t>
  </si>
  <si>
    <t>Gipfeln</t>
  </si>
  <si>
    <t>Entblättern</t>
  </si>
  <si>
    <t>Bodenbearbeitung</t>
  </si>
  <si>
    <t>Düngung</t>
  </si>
  <si>
    <t>Schädlingsbekämpfung</t>
  </si>
  <si>
    <t>Traubenernte</t>
  </si>
  <si>
    <t>Sonstiges</t>
  </si>
  <si>
    <t>Gewinn pro ha</t>
  </si>
  <si>
    <t>f. Sonstiges Material</t>
  </si>
  <si>
    <t xml:space="preserve">Varriable Kosten pro Liter </t>
  </si>
  <si>
    <t>g. Lesekosten Traubenerntemaschine</t>
  </si>
  <si>
    <t>h. Hagelversicherung</t>
  </si>
  <si>
    <t>Betriebswirtschaftliche Kennzahlen</t>
  </si>
  <si>
    <t>geteilt durch erzeugte Einheit (Liter/ ha)</t>
  </si>
  <si>
    <t>abzüglich Kapitalverzinsung pro ha</t>
  </si>
  <si>
    <t>abzüglich Fixe Kosten pro ha</t>
  </si>
  <si>
    <t>Summe der Kosten pro ha (kurzfristig)</t>
  </si>
  <si>
    <t>abzüglich Summe der Kosten pro ha</t>
  </si>
  <si>
    <r>
      <t xml:space="preserve"> 1. Erlös: </t>
    </r>
    <r>
      <rPr>
        <b/>
        <sz val="10"/>
        <rFont val="Arial"/>
        <family val="2"/>
      </rPr>
      <t>(Mehrwertsteuer beachten)</t>
    </r>
  </si>
  <si>
    <r>
      <t xml:space="preserve">Variable Kosten </t>
    </r>
    <r>
      <rPr>
        <b/>
        <sz val="12"/>
        <rFont val="Arial"/>
        <family val="2"/>
      </rPr>
      <t>Außenwirtschaft</t>
    </r>
  </si>
  <si>
    <r>
      <t xml:space="preserve">Variable Kosten </t>
    </r>
    <r>
      <rPr>
        <b/>
        <sz val="10"/>
        <rFont val="Arial"/>
        <family val="2"/>
      </rPr>
      <t>insgesamt pro ha</t>
    </r>
  </si>
  <si>
    <r>
      <t>Abschreibung</t>
    </r>
    <r>
      <rPr>
        <b/>
        <sz val="10"/>
        <rFont val="Arial"/>
        <family val="2"/>
      </rPr>
      <t xml:space="preserve"> pro Jahr und ha</t>
    </r>
  </si>
  <si>
    <r>
      <t xml:space="preserve">7. Arbeitsstunden </t>
    </r>
    <r>
      <rPr>
        <b/>
        <sz val="10"/>
        <rFont val="Arial"/>
        <family val="2"/>
      </rPr>
      <t>pro ha</t>
    </r>
  </si>
  <si>
    <r>
      <t xml:space="preserve">Variable Kosten </t>
    </r>
    <r>
      <rPr>
        <b/>
        <sz val="12"/>
        <rFont val="Arial"/>
        <family val="2"/>
      </rPr>
      <t>Kellerwirtschaft</t>
    </r>
  </si>
  <si>
    <t>3.1. Gebäudeabschreibungen (2% v. Neuwert)</t>
  </si>
  <si>
    <t>3.2. Maschinenabschreibungen (10% v.Neuwert)</t>
  </si>
  <si>
    <t xml:space="preserve">     (Keller/Kelterhaus 80.-- €/m3)</t>
  </si>
  <si>
    <t xml:space="preserve">     (Flaschenlager      120.-- €/m3)</t>
  </si>
  <si>
    <t xml:space="preserve">     (Probierraum         170.-- €/m3)</t>
  </si>
  <si>
    <t xml:space="preserve">     (Maschinenhalle      50.-- €/m3)</t>
  </si>
  <si>
    <t>a. Faßlager (ca. 0,50 €/L, AfA 5% v. Neuwert)</t>
  </si>
  <si>
    <t>b. Kellereimaschinen (5000.-- € - 50000 .-- €, 10% v. Neuw.)</t>
  </si>
  <si>
    <t xml:space="preserve">                                                     (€/ha)          </t>
  </si>
  <si>
    <t>b.Ausbau/Füllung                 (€/Liter)</t>
  </si>
  <si>
    <t xml:space="preserve">c.Ausstattung                        (€/Liter)   </t>
  </si>
  <si>
    <t xml:space="preserve">d. Vertrieb/Werbung             (€/Liter)                          </t>
  </si>
  <si>
    <t xml:space="preserve">5.6. Stabifond </t>
  </si>
  <si>
    <t xml:space="preserve">5.5. Berufsverbände </t>
  </si>
  <si>
    <t xml:space="preserve">5.4. Betriebshaftpflicht </t>
  </si>
  <si>
    <t xml:space="preserve">5.3. Berufsgenossenschaft </t>
  </si>
  <si>
    <t xml:space="preserve">5.2. Grundsteuer </t>
  </si>
  <si>
    <t xml:space="preserve">5. Allgemeine Betriebskosten </t>
  </si>
  <si>
    <t xml:space="preserve">    (wird berechnet)                    (€/ha)          </t>
  </si>
  <si>
    <t>Kurzfristige Preisuntergrenze (€/kg oder €/Liter)</t>
  </si>
  <si>
    <t>Preisuntergrenze (€/kg oder €/Liter))</t>
  </si>
  <si>
    <t>Preis pro Liter (2,50.- bis 7,50.- €)</t>
  </si>
  <si>
    <t>oder pro Kilogramm (0,5.- bis 2,00.- €)</t>
  </si>
  <si>
    <t>geteilt durch erzeugte Einheit (Liter oder kg / ha)</t>
  </si>
  <si>
    <t xml:space="preserve">a.Kelterung            (€/Liter)      </t>
  </si>
  <si>
    <t xml:space="preserve">bitte nur blaue Felder eintragen </t>
  </si>
  <si>
    <t>Lohn pro Stunde</t>
  </si>
  <si>
    <t>Summe der Arbeitsstunden pro Hektar</t>
  </si>
  <si>
    <t>Summe der vom Betrieb zu leistenden Arbeitsstunden pro Hektar</t>
  </si>
  <si>
    <t xml:space="preserve">     (50000 bis 200000.--€)</t>
  </si>
  <si>
    <t>Summe der vom Betrieb zu leistenden Arbeitsstunden im Betrieb</t>
  </si>
  <si>
    <t>Trauben abladen/mahlen</t>
  </si>
  <si>
    <t>Trauben aufschütten</t>
  </si>
  <si>
    <t>Trauben pressen 1000l</t>
  </si>
  <si>
    <t>Mosteinlagerung 1000l</t>
  </si>
  <si>
    <t>Gärführung</t>
  </si>
  <si>
    <t>Anreicherung</t>
  </si>
  <si>
    <t>Abstich</t>
  </si>
  <si>
    <t>Schönung</t>
  </si>
  <si>
    <t>Filtration grob</t>
  </si>
  <si>
    <t>Filtration EK</t>
  </si>
  <si>
    <t>Allgemeine Kellerarbeiten</t>
  </si>
  <si>
    <t>Summe</t>
  </si>
  <si>
    <t>Flaschen sortieren + reinigen</t>
  </si>
  <si>
    <t xml:space="preserve">Vor- und Nacharb. Füllung </t>
  </si>
  <si>
    <t>Füllung</t>
  </si>
  <si>
    <t>Lagerung</t>
  </si>
  <si>
    <t>Allgemeine Arbeiten</t>
  </si>
  <si>
    <t>Ausstattung</t>
  </si>
  <si>
    <t>Verkauf</t>
  </si>
  <si>
    <t>Traubenteilen</t>
  </si>
  <si>
    <t>Außenwirtschaft</t>
  </si>
  <si>
    <t xml:space="preserve">Betriebsführung </t>
  </si>
  <si>
    <t>Faßpflege</t>
  </si>
  <si>
    <t>Zugekaufte Arbeitsstunden pro Hektar</t>
  </si>
  <si>
    <t>Bewirtschaftete Fläche für die Sorte</t>
  </si>
  <si>
    <t>Kalkulationsdatum:</t>
  </si>
  <si>
    <t>Bruttolohn der eingesetzten Arbeit</t>
  </si>
  <si>
    <t>Sorte</t>
  </si>
  <si>
    <t>Vom Betrieb insgesamt bewirtschaftete Fläche in Hektar</t>
  </si>
  <si>
    <t>Weinbaufläche der Sorte in ha</t>
  </si>
  <si>
    <t>Summe der Arbeitsstunden pro Hektar für die Sorte</t>
  </si>
  <si>
    <t>Summe der Arbeitsstunden im Restbetrieb</t>
  </si>
  <si>
    <t>Restfläche in ha</t>
  </si>
  <si>
    <t>Summe der vom Betrieb zu leistenden Arbeitsstunden pro Hektar für die Sorte</t>
  </si>
  <si>
    <t>Kennzahlen für die Sorte</t>
  </si>
  <si>
    <t>Preisuntergrenze der Sorte (€/kg oder €/Liter))</t>
  </si>
  <si>
    <t>Bruttolohn der eingesetzten Arbeit der Sorte</t>
  </si>
  <si>
    <r>
      <t xml:space="preserve"> 1. Erlös der Sorte: </t>
    </r>
    <r>
      <rPr>
        <b/>
        <sz val="10"/>
        <rFont val="Arial"/>
        <family val="2"/>
      </rPr>
      <t>(Mehrwertsteuer beachten)</t>
    </r>
  </si>
  <si>
    <t>2. Variable Kosten der Sorte</t>
  </si>
  <si>
    <t>Summe der zugekauften Arbeitsstunden im Betrieb</t>
  </si>
  <si>
    <t>Summe der zugekauften Arbeitsstunden der Sorte</t>
  </si>
  <si>
    <t>4.3. Sozialabgaben für die Sorte</t>
  </si>
  <si>
    <r>
      <t>4. Sonstige Kosten</t>
    </r>
    <r>
      <rPr>
        <b/>
        <sz val="15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Werte aus Basistabelle errechnet, gegebenenfalls ändern!</t>
    </r>
  </si>
  <si>
    <t>Summe der benötigten Arbeitsstunden im Betrieb</t>
  </si>
  <si>
    <t>dividiert durch den gesamten Arbeitsbedarf pro ha</t>
  </si>
  <si>
    <t>Bruttolohn für vom Betrieb eingesetzten Arbeitsstunden</t>
  </si>
  <si>
    <t>Zugekaufte Arbeitsstunden der Sorte pro Hektar</t>
  </si>
  <si>
    <t>Hier werden die Kosten für den ganzen Betrieb eingetragen.</t>
  </si>
  <si>
    <t>dividiert durch die vom Betrieb zu leistenden Arbeitsstunden pro Hektar</t>
  </si>
  <si>
    <t>Kellerwirtschaft ( Arbeitszeit für die produzierte Menge pro ha)</t>
  </si>
  <si>
    <t>Ausbau  ( Arbeitszeit für die produzierte Menge pro ha)</t>
  </si>
  <si>
    <t>Marketing  ( Arbeitszeit für die produzierte Menge pro ha)</t>
  </si>
  <si>
    <t>Reparatur der Anlage</t>
  </si>
  <si>
    <t>multipliziert mit der bewirtschafteten Fläche</t>
  </si>
  <si>
    <t>multipliziert mit den bewirtschafteten Einzelflächen</t>
  </si>
  <si>
    <t>Um den Fremdlohn relativierter Gewinn pro Hektar</t>
  </si>
  <si>
    <t>4.2. Lohnzahlungen an Fremde</t>
  </si>
  <si>
    <t>4.2. Lohnzahlungen an Fremde für die Sorte</t>
  </si>
  <si>
    <t xml:space="preserve">bitte blaue und grüne Felder eintragen </t>
  </si>
  <si>
    <t>Bewirtschaftete Fläche in Hektar (nur Ertragsrebfläche)</t>
  </si>
  <si>
    <t>Verzinsung (2,0%)</t>
  </si>
  <si>
    <r>
      <t>Kalkulationsschema Weinbau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(Tim Ochßner, Landratsamt Karlsruhe 01/2012)</t>
    </r>
  </si>
  <si>
    <r>
      <t>Kalkulationsschema Weinbau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(Tim Ochßner, Landratsamt Karlsruhe 01/2014)</t>
    </r>
  </si>
  <si>
    <t>Gewinn/Verlust der Sorte pro ha</t>
  </si>
  <si>
    <t>Gewinn/Verlust der Sorte</t>
  </si>
  <si>
    <t>Gewinn/Verlust des Betriebes gesamt (siehe Basistabelle)</t>
  </si>
  <si>
    <t>Bruttolohn der eingesetzten Arbeit im Betrieb (siehe Basistabelle)</t>
  </si>
  <si>
    <t xml:space="preserve">Bruttolohn für die eingesetzten Betriebsarbeitsstunden für die Sorte </t>
  </si>
  <si>
    <t>Bruttolohn für die eingesetzten Betriebsarbeitsstunden im Betrieb (siehe Basistabelle)</t>
  </si>
  <si>
    <t>Gewinn/Verlust Betrieb</t>
  </si>
  <si>
    <t>Gewinn/Verlust pro ha</t>
  </si>
  <si>
    <t>Gewinn/Verlust pro Hektar</t>
  </si>
  <si>
    <t>Gewinn/verlust pro ha</t>
  </si>
  <si>
    <t>Gewinn/Verlust pro ha Weinbaubetrieb (siehe Basistabelle)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</si>
</sst>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4" formatCode="General_)"/>
    <numFmt numFmtId="175" formatCode="#,##0.00\ &quot;DM&quot;"/>
    <numFmt numFmtId="176" formatCode="#,##0\ &quot;DM&quot;"/>
    <numFmt numFmtId="179" formatCode="#,##0\ [$€-1]"/>
    <numFmt numFmtId="181" formatCode="#,##0.00\ [$€-1]"/>
    <numFmt numFmtId="183" formatCode="[$-407]d/\ mmm/\ yy;@"/>
  </numFmts>
  <fonts count="17" x14ac:knownFonts="1">
    <font>
      <sz val="10"/>
      <name val="Courier"/>
    </font>
    <font>
      <b/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5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174" fontId="0" fillId="0" borderId="0"/>
  </cellStyleXfs>
  <cellXfs count="93">
    <xf numFmtId="174" fontId="0" fillId="0" borderId="0" xfId="0"/>
    <xf numFmtId="174" fontId="1" fillId="2" borderId="1" xfId="0" applyNumberFormat="1" applyFont="1" applyFill="1" applyBorder="1" applyAlignment="1" applyProtection="1">
      <alignment horizontal="left" vertical="center"/>
    </xf>
    <xf numFmtId="174" fontId="2" fillId="0" borderId="0" xfId="0" applyFont="1" applyAlignment="1">
      <alignment vertical="center"/>
    </xf>
    <xf numFmtId="174" fontId="3" fillId="0" borderId="2" xfId="0" applyNumberFormat="1" applyFont="1" applyFill="1" applyBorder="1" applyAlignment="1" applyProtection="1">
      <alignment horizontal="left" vertical="center"/>
    </xf>
    <xf numFmtId="174" fontId="3" fillId="0" borderId="3" xfId="0" applyNumberFormat="1" applyFont="1" applyFill="1" applyBorder="1" applyAlignment="1" applyProtection="1">
      <alignment horizontal="left" vertical="center"/>
    </xf>
    <xf numFmtId="174" fontId="3" fillId="2" borderId="4" xfId="0" applyNumberFormat="1" applyFont="1" applyFill="1" applyBorder="1" applyAlignment="1" applyProtection="1">
      <alignment horizontal="left" vertical="center"/>
    </xf>
    <xf numFmtId="174" fontId="3" fillId="2" borderId="2" xfId="0" applyNumberFormat="1" applyFont="1" applyFill="1" applyBorder="1" applyAlignment="1" applyProtection="1">
      <alignment horizontal="left" vertical="center"/>
    </xf>
    <xf numFmtId="174" fontId="2" fillId="0" borderId="0" xfId="0" applyFont="1" applyFill="1" applyAlignment="1">
      <alignment vertical="center"/>
    </xf>
    <xf numFmtId="174" fontId="4" fillId="3" borderId="5" xfId="0" applyNumberFormat="1" applyFont="1" applyFill="1" applyBorder="1" applyAlignment="1" applyProtection="1">
      <alignment horizontal="left" vertical="center"/>
    </xf>
    <xf numFmtId="174" fontId="5" fillId="3" borderId="6" xfId="0" applyFont="1" applyFill="1" applyBorder="1" applyAlignment="1">
      <alignment vertical="center"/>
    </xf>
    <xf numFmtId="174" fontId="3" fillId="0" borderId="0" xfId="0" applyNumberFormat="1" applyFont="1" applyAlignment="1" applyProtection="1">
      <alignment horizontal="left" vertical="center"/>
    </xf>
    <xf numFmtId="174" fontId="3" fillId="0" borderId="0" xfId="0" applyFont="1" applyAlignment="1">
      <alignment vertical="center"/>
    </xf>
    <xf numFmtId="174" fontId="2" fillId="0" borderId="0" xfId="0" applyNumberFormat="1" applyFont="1" applyAlignment="1" applyProtection="1">
      <alignment horizontal="left" vertical="center"/>
    </xf>
    <xf numFmtId="174" fontId="1" fillId="2" borderId="7" xfId="0" applyNumberFormat="1" applyFont="1" applyFill="1" applyBorder="1" applyAlignment="1" applyProtection="1">
      <alignment vertical="center"/>
    </xf>
    <xf numFmtId="174" fontId="6" fillId="2" borderId="0" xfId="0" applyFont="1" applyFill="1" applyAlignment="1">
      <alignment vertical="center"/>
    </xf>
    <xf numFmtId="174" fontId="2" fillId="0" borderId="0" xfId="0" applyNumberFormat="1" applyFont="1" applyAlignment="1" applyProtection="1">
      <alignment vertical="center"/>
    </xf>
    <xf numFmtId="174" fontId="1" fillId="4" borderId="1" xfId="0" applyNumberFormat="1" applyFont="1" applyFill="1" applyBorder="1" applyAlignment="1" applyProtection="1">
      <alignment horizontal="left" vertical="center"/>
    </xf>
    <xf numFmtId="174" fontId="6" fillId="4" borderId="0" xfId="0" applyFont="1" applyFill="1" applyAlignment="1">
      <alignment vertical="center"/>
    </xf>
    <xf numFmtId="174" fontId="2" fillId="0" borderId="8" xfId="0" applyNumberFormat="1" applyFont="1" applyBorder="1" applyAlignment="1" applyProtection="1">
      <alignment horizontal="left" vertical="center"/>
    </xf>
    <xf numFmtId="174" fontId="2" fillId="0" borderId="8" xfId="0" applyFont="1" applyBorder="1" applyAlignment="1">
      <alignment vertical="center"/>
    </xf>
    <xf numFmtId="174" fontId="2" fillId="5" borderId="0" xfId="0" applyNumberFormat="1" applyFont="1" applyFill="1" applyAlignment="1" applyProtection="1">
      <alignment horizontal="left" vertical="center"/>
    </xf>
    <xf numFmtId="174" fontId="2" fillId="5" borderId="0" xfId="0" applyFont="1" applyFill="1" applyAlignment="1">
      <alignment vertical="center"/>
    </xf>
    <xf numFmtId="176" fontId="2" fillId="0" borderId="0" xfId="0" applyNumberFormat="1" applyFont="1" applyAlignment="1" applyProtection="1">
      <alignment vertical="center"/>
    </xf>
    <xf numFmtId="176" fontId="2" fillId="0" borderId="0" xfId="0" applyNumberFormat="1" applyFont="1" applyAlignment="1">
      <alignment vertical="center"/>
    </xf>
    <xf numFmtId="174" fontId="2" fillId="6" borderId="0" xfId="0" applyNumberFormat="1" applyFont="1" applyFill="1" applyAlignment="1" applyProtection="1">
      <alignment horizontal="left" vertical="center"/>
    </xf>
    <xf numFmtId="2" fontId="2" fillId="6" borderId="0" xfId="0" applyNumberFormat="1" applyFont="1" applyFill="1" applyAlignment="1" applyProtection="1">
      <alignment vertical="center"/>
    </xf>
    <xf numFmtId="174" fontId="3" fillId="0" borderId="1" xfId="0" applyNumberFormat="1" applyFont="1" applyBorder="1" applyAlignment="1" applyProtection="1">
      <alignment horizontal="left" vertical="center"/>
    </xf>
    <xf numFmtId="174" fontId="3" fillId="4" borderId="1" xfId="0" applyNumberFormat="1" applyFont="1" applyFill="1" applyBorder="1" applyAlignment="1" applyProtection="1">
      <alignment horizontal="left" vertical="center"/>
    </xf>
    <xf numFmtId="174" fontId="3" fillId="2" borderId="7" xfId="0" applyNumberFormat="1" applyFont="1" applyFill="1" applyBorder="1" applyAlignment="1" applyProtection="1">
      <alignment vertical="center"/>
    </xf>
    <xf numFmtId="174" fontId="3" fillId="0" borderId="7" xfId="0" applyNumberFormat="1" applyFont="1" applyBorder="1" applyAlignment="1" applyProtection="1">
      <alignment vertical="center"/>
    </xf>
    <xf numFmtId="175" fontId="1" fillId="2" borderId="2" xfId="0" applyNumberFormat="1" applyFont="1" applyFill="1" applyBorder="1" applyAlignment="1" applyProtection="1">
      <alignment vertical="center"/>
    </xf>
    <xf numFmtId="174" fontId="2" fillId="2" borderId="2" xfId="0" applyFont="1" applyFill="1" applyBorder="1" applyAlignment="1">
      <alignment vertical="center"/>
    </xf>
    <xf numFmtId="175" fontId="1" fillId="0" borderId="2" xfId="0" applyNumberFormat="1" applyFont="1" applyFill="1" applyBorder="1" applyAlignment="1" applyProtection="1">
      <alignment vertical="center"/>
    </xf>
    <xf numFmtId="174" fontId="2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</xf>
    <xf numFmtId="175" fontId="3" fillId="0" borderId="2" xfId="0" applyNumberFormat="1" applyFont="1" applyFill="1" applyBorder="1" applyAlignment="1" applyProtection="1">
      <alignment vertical="center"/>
    </xf>
    <xf numFmtId="174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>
      <alignment vertical="center"/>
    </xf>
    <xf numFmtId="174" fontId="3" fillId="0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179" fontId="2" fillId="0" borderId="0" xfId="0" applyNumberFormat="1" applyFont="1" applyAlignment="1" applyProtection="1">
      <alignment vertical="center"/>
    </xf>
    <xf numFmtId="181" fontId="2" fillId="0" borderId="0" xfId="0" applyNumberFormat="1" applyFont="1" applyAlignment="1" applyProtection="1">
      <alignment vertical="center"/>
    </xf>
    <xf numFmtId="179" fontId="1" fillId="4" borderId="9" xfId="0" applyNumberFormat="1" applyFont="1" applyFill="1" applyBorder="1" applyAlignment="1" applyProtection="1">
      <alignment vertical="center"/>
    </xf>
    <xf numFmtId="179" fontId="2" fillId="5" borderId="0" xfId="0" applyNumberFormat="1" applyFont="1" applyFill="1" applyAlignment="1">
      <alignment vertical="center"/>
    </xf>
    <xf numFmtId="179" fontId="3" fillId="0" borderId="9" xfId="0" applyNumberFormat="1" applyFont="1" applyBorder="1" applyAlignment="1" applyProtection="1">
      <alignment vertical="center"/>
    </xf>
    <xf numFmtId="179" fontId="3" fillId="0" borderId="0" xfId="0" applyNumberFormat="1" applyFont="1" applyAlignment="1" applyProtection="1">
      <alignment vertical="center"/>
    </xf>
    <xf numFmtId="181" fontId="3" fillId="0" borderId="2" xfId="0" applyNumberFormat="1" applyFont="1" applyFill="1" applyBorder="1" applyAlignment="1">
      <alignment vertical="center"/>
    </xf>
    <xf numFmtId="181" fontId="3" fillId="2" borderId="2" xfId="0" applyNumberFormat="1" applyFont="1" applyFill="1" applyBorder="1" applyAlignment="1" applyProtection="1">
      <alignment vertical="center"/>
    </xf>
    <xf numFmtId="174" fontId="2" fillId="0" borderId="0" xfId="0" applyNumberFormat="1" applyFont="1" applyAlignment="1" applyProtection="1">
      <alignment vertical="center"/>
      <protection locked="0"/>
    </xf>
    <xf numFmtId="174" fontId="2" fillId="7" borderId="2" xfId="0" applyFont="1" applyFill="1" applyBorder="1" applyAlignment="1" applyProtection="1">
      <alignment vertical="center"/>
      <protection locked="0"/>
    </xf>
    <xf numFmtId="174" fontId="2" fillId="7" borderId="2" xfId="0" applyNumberFormat="1" applyFont="1" applyFill="1" applyBorder="1" applyAlignment="1" applyProtection="1">
      <alignment vertical="center"/>
      <protection locked="0"/>
    </xf>
    <xf numFmtId="174" fontId="2" fillId="4" borderId="0" xfId="0" applyFont="1" applyFill="1" applyAlignment="1">
      <alignment vertical="center"/>
    </xf>
    <xf numFmtId="174" fontId="3" fillId="0" borderId="1" xfId="0" applyNumberFormat="1" applyFont="1" applyFill="1" applyBorder="1" applyAlignment="1" applyProtection="1">
      <alignment horizontal="left" vertical="center"/>
    </xf>
    <xf numFmtId="174" fontId="3" fillId="0" borderId="0" xfId="0" applyNumberFormat="1" applyFont="1" applyFill="1" applyBorder="1" applyAlignment="1" applyProtection="1">
      <alignment vertical="center"/>
    </xf>
    <xf numFmtId="179" fontId="2" fillId="7" borderId="2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2" fontId="2" fillId="6" borderId="2" xfId="0" applyNumberFormat="1" applyFont="1" applyFill="1" applyBorder="1" applyAlignment="1" applyProtection="1">
      <alignment vertical="center"/>
    </xf>
    <xf numFmtId="181" fontId="2" fillId="7" borderId="2" xfId="0" applyNumberFormat="1" applyFont="1" applyFill="1" applyBorder="1" applyAlignment="1" applyProtection="1">
      <alignment vertical="center"/>
      <protection locked="0"/>
    </xf>
    <xf numFmtId="181" fontId="2" fillId="0" borderId="2" xfId="0" applyNumberFormat="1" applyFont="1" applyBorder="1" applyAlignment="1" applyProtection="1">
      <alignment vertical="center"/>
    </xf>
    <xf numFmtId="174" fontId="8" fillId="2" borderId="2" xfId="0" applyFont="1" applyFill="1" applyBorder="1"/>
    <xf numFmtId="174" fontId="9" fillId="0" borderId="2" xfId="0" applyFont="1" applyBorder="1"/>
    <xf numFmtId="174" fontId="3" fillId="0" borderId="2" xfId="0" applyFont="1" applyBorder="1"/>
    <xf numFmtId="174" fontId="3" fillId="0" borderId="0" xfId="0" applyNumberFormat="1" applyFont="1" applyAlignment="1" applyProtection="1">
      <alignment vertical="center"/>
      <protection locked="0"/>
    </xf>
    <xf numFmtId="3" fontId="2" fillId="7" borderId="2" xfId="0" applyNumberFormat="1" applyFont="1" applyFill="1" applyBorder="1" applyAlignment="1" applyProtection="1">
      <alignment vertical="center"/>
      <protection locked="0"/>
    </xf>
    <xf numFmtId="174" fontId="3" fillId="5" borderId="2" xfId="0" applyNumberFormat="1" applyFont="1" applyFill="1" applyBorder="1" applyAlignment="1" applyProtection="1">
      <alignment horizontal="left" vertical="center"/>
    </xf>
    <xf numFmtId="181" fontId="3" fillId="5" borderId="2" xfId="0" applyNumberFormat="1" applyFont="1" applyFill="1" applyBorder="1" applyAlignment="1" applyProtection="1">
      <alignment vertical="center"/>
    </xf>
    <xf numFmtId="2" fontId="2" fillId="6" borderId="2" xfId="0" applyNumberFormat="1" applyFont="1" applyFill="1" applyBorder="1" applyAlignment="1" applyProtection="1">
      <alignment vertical="center"/>
      <protection locked="0"/>
    </xf>
    <xf numFmtId="181" fontId="10" fillId="7" borderId="2" xfId="0" applyNumberFormat="1" applyFont="1" applyFill="1" applyBorder="1" applyAlignment="1" applyProtection="1">
      <alignment vertical="center"/>
      <protection locked="0"/>
    </xf>
    <xf numFmtId="1" fontId="3" fillId="0" borderId="2" xfId="0" applyNumberFormat="1" applyFont="1" applyFill="1" applyBorder="1" applyAlignment="1">
      <alignment vertical="center"/>
    </xf>
    <xf numFmtId="174" fontId="1" fillId="3" borderId="1" xfId="0" applyNumberFormat="1" applyFont="1" applyFill="1" applyBorder="1" applyAlignment="1" applyProtection="1">
      <alignment horizontal="left" vertical="center"/>
    </xf>
    <xf numFmtId="175" fontId="1" fillId="3" borderId="2" xfId="0" applyNumberFormat="1" applyFont="1" applyFill="1" applyBorder="1" applyAlignment="1" applyProtection="1">
      <alignment vertical="center"/>
    </xf>
    <xf numFmtId="174" fontId="2" fillId="3" borderId="0" xfId="0" applyFont="1" applyFill="1" applyAlignment="1">
      <alignment vertical="center"/>
    </xf>
    <xf numFmtId="174" fontId="2" fillId="3" borderId="2" xfId="0" applyFont="1" applyFill="1" applyBorder="1" applyAlignment="1">
      <alignment vertical="center"/>
    </xf>
    <xf numFmtId="174" fontId="3" fillId="3" borderId="4" xfId="0" applyNumberFormat="1" applyFont="1" applyFill="1" applyBorder="1" applyAlignment="1" applyProtection="1">
      <alignment horizontal="left" vertical="center"/>
    </xf>
    <xf numFmtId="181" fontId="3" fillId="3" borderId="2" xfId="0" applyNumberFormat="1" applyFont="1" applyFill="1" applyBorder="1" applyAlignment="1" applyProtection="1">
      <alignment vertical="center"/>
    </xf>
    <xf numFmtId="174" fontId="3" fillId="3" borderId="2" xfId="0" applyNumberFormat="1" applyFont="1" applyFill="1" applyBorder="1" applyAlignment="1" applyProtection="1">
      <alignment horizontal="left" vertical="center"/>
    </xf>
    <xf numFmtId="174" fontId="3" fillId="6" borderId="2" xfId="0" applyNumberFormat="1" applyFont="1" applyFill="1" applyBorder="1" applyAlignment="1" applyProtection="1">
      <alignment horizontal="left" vertical="center"/>
    </xf>
    <xf numFmtId="174" fontId="2" fillId="6" borderId="0" xfId="0" applyFont="1" applyFill="1" applyAlignment="1">
      <alignment vertical="center"/>
    </xf>
    <xf numFmtId="174" fontId="3" fillId="0" borderId="0" xfId="0" applyNumberFormat="1" applyFont="1" applyAlignment="1" applyProtection="1">
      <alignment vertical="center"/>
    </xf>
    <xf numFmtId="174" fontId="2" fillId="0" borderId="0" xfId="0" applyFont="1" applyAlignment="1" applyProtection="1">
      <alignment vertical="center"/>
    </xf>
    <xf numFmtId="174" fontId="8" fillId="2" borderId="2" xfId="0" applyFont="1" applyFill="1" applyBorder="1" applyProtection="1"/>
    <xf numFmtId="174" fontId="9" fillId="0" borderId="2" xfId="0" applyFont="1" applyBorder="1" applyProtection="1"/>
    <xf numFmtId="174" fontId="3" fillId="0" borderId="2" xfId="0" applyFont="1" applyBorder="1" applyProtection="1"/>
    <xf numFmtId="183" fontId="2" fillId="7" borderId="2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vertical="center"/>
    </xf>
    <xf numFmtId="1" fontId="3" fillId="4" borderId="7" xfId="0" applyNumberFormat="1" applyFont="1" applyFill="1" applyBorder="1" applyAlignment="1" applyProtection="1">
      <alignment vertical="center"/>
    </xf>
    <xf numFmtId="1" fontId="2" fillId="0" borderId="0" xfId="0" applyNumberFormat="1" applyFont="1" applyAlignment="1">
      <alignment vertical="center"/>
    </xf>
    <xf numFmtId="174" fontId="13" fillId="0" borderId="0" xfId="0" applyFont="1" applyAlignment="1">
      <alignment vertical="center"/>
    </xf>
    <xf numFmtId="174" fontId="9" fillId="0" borderId="0" xfId="0" applyFont="1" applyAlignment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3" fillId="6" borderId="2" xfId="0" applyNumberFormat="1" applyFont="1" applyFill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67" transitionEvaluation="1"/>
  <dimension ref="A1:IV239"/>
  <sheetViews>
    <sheetView tabSelected="1" view="pageBreakPreview" topLeftCell="A67" zoomScale="120" zoomScaleNormal="100" zoomScaleSheetLayoutView="75" workbookViewId="0">
      <selection activeCell="B223" sqref="B223"/>
    </sheetView>
  </sheetViews>
  <sheetFormatPr baseColWidth="10" defaultColWidth="12" defaultRowHeight="12.75" x14ac:dyDescent="0.15"/>
  <cols>
    <col min="1" max="1" width="60.875" style="2" customWidth="1"/>
    <col min="2" max="2" width="25.875" style="2" customWidth="1"/>
    <col min="3" max="5" width="10.25" style="2" customWidth="1"/>
    <col min="6" max="16384" width="12" style="2"/>
  </cols>
  <sheetData>
    <row r="1" spans="1:2" s="9" customFormat="1" ht="24.75" thickTop="1" thickBot="1" x14ac:dyDescent="0.2">
      <c r="A1" s="8" t="s">
        <v>172</v>
      </c>
    </row>
    <row r="2" spans="1:2" s="11" customFormat="1" ht="13.5" thickTop="1" x14ac:dyDescent="0.15">
      <c r="A2" s="10" t="s">
        <v>0</v>
      </c>
      <c r="B2" s="51"/>
    </row>
    <row r="3" spans="1:2" ht="13.5" thickBot="1" x14ac:dyDescent="0.2">
      <c r="A3" s="12" t="s">
        <v>135</v>
      </c>
      <c r="B3" s="84"/>
    </row>
    <row r="4" spans="1:2" s="14" customFormat="1" ht="20.25" thickBot="1" x14ac:dyDescent="0.2">
      <c r="A4" s="1" t="s">
        <v>73</v>
      </c>
      <c r="B4" s="13"/>
    </row>
    <row r="5" spans="1:2" x14ac:dyDescent="0.15">
      <c r="B5" s="2" t="s">
        <v>104</v>
      </c>
    </row>
    <row r="6" spans="1:2" x14ac:dyDescent="0.15">
      <c r="A6" s="12" t="s">
        <v>100</v>
      </c>
      <c r="B6" s="58">
        <v>0</v>
      </c>
    </row>
    <row r="7" spans="1:2" x14ac:dyDescent="0.15">
      <c r="A7" s="12" t="s">
        <v>101</v>
      </c>
      <c r="B7" s="58">
        <v>0</v>
      </c>
    </row>
    <row r="8" spans="1:2" x14ac:dyDescent="0.15">
      <c r="A8" s="12" t="s">
        <v>2</v>
      </c>
      <c r="B8" s="51">
        <v>0</v>
      </c>
    </row>
    <row r="9" spans="1:2" x14ac:dyDescent="0.15">
      <c r="A9" s="12" t="s">
        <v>3</v>
      </c>
      <c r="B9" s="51">
        <v>0</v>
      </c>
    </row>
    <row r="10" spans="1:2" x14ac:dyDescent="0.15">
      <c r="A10" s="2" t="s">
        <v>169</v>
      </c>
      <c r="B10" s="67">
        <v>1</v>
      </c>
    </row>
    <row r="11" spans="1:2" ht="13.5" thickBot="1" x14ac:dyDescent="0.2">
      <c r="A11" s="15"/>
    </row>
    <row r="12" spans="1:2" s="17" customFormat="1" ht="20.25" thickBot="1" x14ac:dyDescent="0.2">
      <c r="A12" s="16" t="s">
        <v>4</v>
      </c>
      <c r="B12" s="43">
        <f>(B6+B7)*(B8+B9)</f>
        <v>0</v>
      </c>
    </row>
    <row r="13" spans="1:2" s="19" customFormat="1" ht="13.5" thickBot="1" x14ac:dyDescent="0.2">
      <c r="A13" s="18"/>
    </row>
    <row r="14" spans="1:2" s="14" customFormat="1" ht="20.25" thickBot="1" x14ac:dyDescent="0.2">
      <c r="A14" s="1" t="s">
        <v>5</v>
      </c>
      <c r="B14" s="13"/>
    </row>
    <row r="16" spans="1:2" s="21" customFormat="1" x14ac:dyDescent="0.15">
      <c r="A16" s="20" t="s">
        <v>6</v>
      </c>
    </row>
    <row r="17" spans="1:2" x14ac:dyDescent="0.15">
      <c r="B17" s="2" t="s">
        <v>104</v>
      </c>
    </row>
    <row r="18" spans="1:2" x14ac:dyDescent="0.15">
      <c r="A18" s="12" t="s">
        <v>7</v>
      </c>
      <c r="B18" s="55">
        <v>0</v>
      </c>
    </row>
    <row r="19" spans="1:2" x14ac:dyDescent="0.15">
      <c r="A19" s="12" t="s">
        <v>8</v>
      </c>
      <c r="B19" s="55">
        <v>0</v>
      </c>
    </row>
    <row r="20" spans="1:2" x14ac:dyDescent="0.15">
      <c r="A20" s="12" t="s">
        <v>9</v>
      </c>
      <c r="B20" s="55">
        <v>0</v>
      </c>
    </row>
    <row r="21" spans="1:2" x14ac:dyDescent="0.15">
      <c r="A21" s="12" t="s">
        <v>10</v>
      </c>
      <c r="B21" s="55"/>
    </row>
    <row r="22" spans="1:2" x14ac:dyDescent="0.15">
      <c r="A22" s="12" t="s">
        <v>11</v>
      </c>
      <c r="B22" s="55">
        <v>0</v>
      </c>
    </row>
    <row r="23" spans="1:2" x14ac:dyDescent="0.15">
      <c r="A23" s="12" t="s">
        <v>63</v>
      </c>
      <c r="B23" s="55">
        <v>0</v>
      </c>
    </row>
    <row r="24" spans="1:2" x14ac:dyDescent="0.15">
      <c r="A24" s="12" t="s">
        <v>65</v>
      </c>
      <c r="B24" s="55">
        <v>0</v>
      </c>
    </row>
    <row r="25" spans="1:2" x14ac:dyDescent="0.15">
      <c r="A25" s="12" t="s">
        <v>66</v>
      </c>
      <c r="B25" s="55">
        <v>0</v>
      </c>
    </row>
    <row r="26" spans="1:2" ht="13.5" thickBot="1" x14ac:dyDescent="0.2">
      <c r="B26" s="23"/>
    </row>
    <row r="27" spans="1:2" s="17" customFormat="1" ht="20.25" thickBot="1" x14ac:dyDescent="0.2">
      <c r="A27" s="16" t="s">
        <v>74</v>
      </c>
      <c r="B27" s="43">
        <f>SUM(B18:B26)</f>
        <v>0</v>
      </c>
    </row>
    <row r="28" spans="1:2" x14ac:dyDescent="0.15">
      <c r="A28" s="12"/>
    </row>
    <row r="29" spans="1:2" s="21" customFormat="1" x14ac:dyDescent="0.15">
      <c r="A29" s="20" t="s">
        <v>12</v>
      </c>
    </row>
    <row r="30" spans="1:2" x14ac:dyDescent="0.15">
      <c r="B30" s="2" t="s">
        <v>104</v>
      </c>
    </row>
    <row r="31" spans="1:2" x14ac:dyDescent="0.15">
      <c r="A31" s="12" t="s">
        <v>103</v>
      </c>
      <c r="B31" s="58">
        <v>0</v>
      </c>
    </row>
    <row r="32" spans="1:2" x14ac:dyDescent="0.15">
      <c r="A32" s="12" t="s">
        <v>97</v>
      </c>
      <c r="B32" s="59">
        <f>B31*B8</f>
        <v>0</v>
      </c>
    </row>
    <row r="33" spans="1:2" x14ac:dyDescent="0.15">
      <c r="A33" s="12" t="s">
        <v>88</v>
      </c>
      <c r="B33" s="58">
        <v>0</v>
      </c>
    </row>
    <row r="34" spans="1:2" x14ac:dyDescent="0.15">
      <c r="A34" s="12" t="s">
        <v>87</v>
      </c>
      <c r="B34" s="59">
        <f>B33*B8</f>
        <v>0</v>
      </c>
    </row>
    <row r="35" spans="1:2" x14ac:dyDescent="0.15">
      <c r="A35" s="12" t="s">
        <v>89</v>
      </c>
      <c r="B35" s="58">
        <v>0</v>
      </c>
    </row>
    <row r="36" spans="1:2" x14ac:dyDescent="0.15">
      <c r="A36" s="12" t="s">
        <v>87</v>
      </c>
      <c r="B36" s="59">
        <f>B35*B8</f>
        <v>0</v>
      </c>
    </row>
    <row r="37" spans="1:2" x14ac:dyDescent="0.15">
      <c r="A37" s="12" t="s">
        <v>90</v>
      </c>
      <c r="B37" s="58">
        <v>0</v>
      </c>
    </row>
    <row r="38" spans="1:2" x14ac:dyDescent="0.15">
      <c r="A38" s="12" t="s">
        <v>87</v>
      </c>
      <c r="B38" s="59">
        <f>B37*B8</f>
        <v>0</v>
      </c>
    </row>
    <row r="39" spans="1:2" x14ac:dyDescent="0.15">
      <c r="B39" s="42"/>
    </row>
    <row r="40" spans="1:2" x14ac:dyDescent="0.15">
      <c r="A40" s="12" t="s">
        <v>64</v>
      </c>
      <c r="B40" s="42">
        <f>B31+B33+B35+B37</f>
        <v>0</v>
      </c>
    </row>
    <row r="41" spans="1:2" ht="13.5" thickBot="1" x14ac:dyDescent="0.2"/>
    <row r="42" spans="1:2" s="17" customFormat="1" ht="20.25" thickBot="1" x14ac:dyDescent="0.2">
      <c r="A42" s="16" t="s">
        <v>78</v>
      </c>
      <c r="B42" s="43">
        <f>B32+B34+B36+B38</f>
        <v>0</v>
      </c>
    </row>
    <row r="43" spans="1:2" s="17" customFormat="1" ht="20.25" thickBot="1" x14ac:dyDescent="0.2">
      <c r="A43" s="16" t="s">
        <v>75</v>
      </c>
      <c r="B43" s="43">
        <f>B42+B27</f>
        <v>0</v>
      </c>
    </row>
    <row r="45" spans="1:2" x14ac:dyDescent="0.15">
      <c r="A45" s="12" t="s">
        <v>13</v>
      </c>
    </row>
    <row r="47" spans="1:2" x14ac:dyDescent="0.15">
      <c r="A47" s="12" t="s">
        <v>14</v>
      </c>
      <c r="B47" s="41"/>
    </row>
    <row r="48" spans="1:2" ht="13.5" thickBot="1" x14ac:dyDescent="0.2">
      <c r="B48" s="23"/>
    </row>
    <row r="49" spans="1:2" s="17" customFormat="1" ht="20.25" thickBot="1" x14ac:dyDescent="0.2">
      <c r="A49" s="16" t="s">
        <v>16</v>
      </c>
      <c r="B49" s="43">
        <f>B12-B43</f>
        <v>0</v>
      </c>
    </row>
    <row r="50" spans="1:2" x14ac:dyDescent="0.15">
      <c r="A50" s="12"/>
    </row>
    <row r="51" spans="1:2" x14ac:dyDescent="0.15">
      <c r="A51" s="12"/>
    </row>
    <row r="52" spans="1:2" x14ac:dyDescent="0.15">
      <c r="A52" s="12"/>
    </row>
    <row r="53" spans="1:2" ht="13.5" thickBot="1" x14ac:dyDescent="0.2">
      <c r="A53" s="12"/>
    </row>
    <row r="54" spans="1:2" s="14" customFormat="1" ht="20.25" thickBot="1" x14ac:dyDescent="0.2">
      <c r="A54" s="1" t="s">
        <v>17</v>
      </c>
      <c r="B54" s="13"/>
    </row>
    <row r="55" spans="1:2" x14ac:dyDescent="0.15">
      <c r="A55" s="88" t="s">
        <v>157</v>
      </c>
      <c r="B55" s="2" t="s">
        <v>104</v>
      </c>
    </row>
    <row r="56" spans="1:2" s="21" customFormat="1" x14ac:dyDescent="0.15">
      <c r="A56" s="20" t="s">
        <v>79</v>
      </c>
      <c r="B56" s="44">
        <f>MMULT(B58,0.02)</f>
        <v>0</v>
      </c>
    </row>
    <row r="57" spans="1:2" x14ac:dyDescent="0.15">
      <c r="A57" s="12" t="s">
        <v>81</v>
      </c>
    </row>
    <row r="58" spans="1:2" x14ac:dyDescent="0.15">
      <c r="A58" s="12" t="s">
        <v>82</v>
      </c>
      <c r="B58" s="50">
        <v>0</v>
      </c>
    </row>
    <row r="59" spans="1:2" x14ac:dyDescent="0.15">
      <c r="A59" s="12" t="s">
        <v>83</v>
      </c>
    </row>
    <row r="60" spans="1:2" x14ac:dyDescent="0.15">
      <c r="A60" s="12" t="s">
        <v>84</v>
      </c>
    </row>
    <row r="62" spans="1:2" s="21" customFormat="1" x14ac:dyDescent="0.15">
      <c r="A62" s="20" t="s">
        <v>80</v>
      </c>
      <c r="B62" s="44">
        <f>MMULT(B64,0.1)</f>
        <v>0</v>
      </c>
    </row>
    <row r="63" spans="1:2" x14ac:dyDescent="0.15">
      <c r="A63" s="12" t="s">
        <v>108</v>
      </c>
    </row>
    <row r="64" spans="1:2" x14ac:dyDescent="0.15">
      <c r="B64" s="50">
        <v>0</v>
      </c>
    </row>
    <row r="65" spans="1:2" s="21" customFormat="1" x14ac:dyDescent="0.15">
      <c r="A65" s="20" t="s">
        <v>18</v>
      </c>
      <c r="B65" s="2"/>
    </row>
    <row r="67" spans="1:2" x14ac:dyDescent="0.15">
      <c r="A67" s="20" t="s">
        <v>85</v>
      </c>
      <c r="B67" s="44">
        <f>MMULT(B68,0.05)</f>
        <v>0</v>
      </c>
    </row>
    <row r="68" spans="1:2" x14ac:dyDescent="0.15">
      <c r="A68" s="12"/>
      <c r="B68" s="51">
        <v>0</v>
      </c>
    </row>
    <row r="69" spans="1:2" x14ac:dyDescent="0.15">
      <c r="A69" s="20" t="s">
        <v>86</v>
      </c>
      <c r="B69" s="44">
        <f>MMULT(B70,0.1)</f>
        <v>0</v>
      </c>
    </row>
    <row r="70" spans="1:2" x14ac:dyDescent="0.15">
      <c r="A70" s="12" t="s">
        <v>15</v>
      </c>
      <c r="B70" s="50">
        <v>0</v>
      </c>
    </row>
    <row r="72" spans="1:2" x14ac:dyDescent="0.15">
      <c r="A72" s="12" t="s">
        <v>19</v>
      </c>
      <c r="B72" s="41">
        <f>SUM(B69+B67+B62+B56)</f>
        <v>0</v>
      </c>
    </row>
    <row r="74" spans="1:2" x14ac:dyDescent="0.15">
      <c r="A74" s="24" t="s">
        <v>20</v>
      </c>
      <c r="B74" s="25">
        <f>B10</f>
        <v>1</v>
      </c>
    </row>
    <row r="75" spans="1:2" ht="13.5" thickBot="1" x14ac:dyDescent="0.2"/>
    <row r="76" spans="1:2" s="17" customFormat="1" ht="20.25" thickBot="1" x14ac:dyDescent="0.2">
      <c r="A76" s="16" t="s">
        <v>76</v>
      </c>
      <c r="B76" s="43">
        <f>B72/B74</f>
        <v>0</v>
      </c>
    </row>
    <row r="77" spans="1:2" ht="13.5" thickBot="1" x14ac:dyDescent="0.2"/>
    <row r="78" spans="1:2" s="14" customFormat="1" ht="20.25" thickBot="1" x14ac:dyDescent="0.2">
      <c r="A78" s="1" t="s">
        <v>21</v>
      </c>
      <c r="B78" s="13"/>
    </row>
    <row r="79" spans="1:2" x14ac:dyDescent="0.15">
      <c r="A79" s="88" t="s">
        <v>157</v>
      </c>
    </row>
    <row r="80" spans="1:2" x14ac:dyDescent="0.15">
      <c r="A80" s="12" t="s">
        <v>22</v>
      </c>
      <c r="B80" s="55">
        <v>0</v>
      </c>
    </row>
    <row r="81" spans="1:2" x14ac:dyDescent="0.15">
      <c r="A81" s="12" t="s">
        <v>166</v>
      </c>
      <c r="B81" s="55">
        <v>0</v>
      </c>
    </row>
    <row r="82" spans="1:2" x14ac:dyDescent="0.15">
      <c r="A82" s="12" t="s">
        <v>23</v>
      </c>
      <c r="B82" s="55">
        <v>0</v>
      </c>
    </row>
    <row r="83" spans="1:2" x14ac:dyDescent="0.15">
      <c r="A83" s="12" t="s">
        <v>24</v>
      </c>
      <c r="B83" s="55">
        <v>0</v>
      </c>
    </row>
    <row r="84" spans="1:2" ht="13.5" thickBot="1" x14ac:dyDescent="0.2">
      <c r="B84" s="23"/>
    </row>
    <row r="85" spans="1:2" ht="13.5" thickBot="1" x14ac:dyDescent="0.2">
      <c r="A85" s="26" t="s">
        <v>25</v>
      </c>
      <c r="B85" s="45">
        <f>SUM(B80:B84)</f>
        <v>0</v>
      </c>
    </row>
    <row r="86" spans="1:2" x14ac:dyDescent="0.15">
      <c r="A86" s="2" t="s">
        <v>105</v>
      </c>
      <c r="B86" s="55">
        <v>10</v>
      </c>
    </row>
    <row r="87" spans="1:2" x14ac:dyDescent="0.15">
      <c r="A87" s="2" t="s">
        <v>26</v>
      </c>
      <c r="B87" s="87">
        <f>B81/B86</f>
        <v>0</v>
      </c>
    </row>
    <row r="88" spans="1:2" x14ac:dyDescent="0.15">
      <c r="A88" s="24" t="s">
        <v>20</v>
      </c>
      <c r="B88" s="25">
        <f>B10</f>
        <v>1</v>
      </c>
    </row>
    <row r="89" spans="1:2" ht="13.5" thickBot="1" x14ac:dyDescent="0.2"/>
    <row r="90" spans="1:2" s="17" customFormat="1" ht="20.25" thickBot="1" x14ac:dyDescent="0.2">
      <c r="A90" s="16" t="s">
        <v>27</v>
      </c>
      <c r="B90" s="43">
        <f>B85/B88</f>
        <v>0</v>
      </c>
    </row>
    <row r="91" spans="1:2" ht="13.5" thickBot="1" x14ac:dyDescent="0.2">
      <c r="A91" s="12"/>
    </row>
    <row r="92" spans="1:2" s="14" customFormat="1" ht="20.25" thickBot="1" x14ac:dyDescent="0.2">
      <c r="A92" s="1" t="s">
        <v>96</v>
      </c>
      <c r="B92" s="13"/>
    </row>
    <row r="93" spans="1:2" x14ac:dyDescent="0.15">
      <c r="A93" s="88" t="s">
        <v>157</v>
      </c>
      <c r="B93" s="2" t="s">
        <v>104</v>
      </c>
    </row>
    <row r="94" spans="1:2" x14ac:dyDescent="0.15">
      <c r="A94" s="12" t="s">
        <v>28</v>
      </c>
      <c r="B94" s="55">
        <v>0</v>
      </c>
    </row>
    <row r="95" spans="1:2" x14ac:dyDescent="0.15">
      <c r="B95" s="56"/>
    </row>
    <row r="96" spans="1:2" x14ac:dyDescent="0.15">
      <c r="A96" s="12" t="s">
        <v>95</v>
      </c>
      <c r="B96" s="55">
        <v>0</v>
      </c>
    </row>
    <row r="97" spans="1:2" x14ac:dyDescent="0.15">
      <c r="B97" s="56"/>
    </row>
    <row r="98" spans="1:2" x14ac:dyDescent="0.15">
      <c r="A98" s="12" t="s">
        <v>94</v>
      </c>
      <c r="B98" s="55">
        <v>0</v>
      </c>
    </row>
    <row r="99" spans="1:2" x14ac:dyDescent="0.15">
      <c r="B99" s="56"/>
    </row>
    <row r="100" spans="1:2" x14ac:dyDescent="0.15">
      <c r="A100" s="12" t="s">
        <v>93</v>
      </c>
      <c r="B100" s="55">
        <v>0</v>
      </c>
    </row>
    <row r="101" spans="1:2" x14ac:dyDescent="0.15">
      <c r="B101" s="56"/>
    </row>
    <row r="102" spans="1:2" x14ac:dyDescent="0.15">
      <c r="A102" s="12" t="s">
        <v>92</v>
      </c>
      <c r="B102" s="55">
        <v>0</v>
      </c>
    </row>
    <row r="103" spans="1:2" x14ac:dyDescent="0.15">
      <c r="B103" s="56"/>
    </row>
    <row r="104" spans="1:2" x14ac:dyDescent="0.15">
      <c r="A104" s="12" t="s">
        <v>91</v>
      </c>
      <c r="B104" s="55">
        <v>0</v>
      </c>
    </row>
    <row r="105" spans="1:2" x14ac:dyDescent="0.15">
      <c r="A105" s="12"/>
      <c r="B105" s="56"/>
    </row>
    <row r="106" spans="1:2" x14ac:dyDescent="0.15">
      <c r="A106" s="12" t="s">
        <v>29</v>
      </c>
      <c r="B106" s="55">
        <v>0</v>
      </c>
    </row>
    <row r="107" spans="1:2" x14ac:dyDescent="0.15">
      <c r="B107" s="56"/>
    </row>
    <row r="108" spans="1:2" x14ac:dyDescent="0.15">
      <c r="A108" s="12" t="s">
        <v>30</v>
      </c>
      <c r="B108" s="55">
        <v>0</v>
      </c>
    </row>
    <row r="109" spans="1:2" ht="13.5" thickBot="1" x14ac:dyDescent="0.2">
      <c r="B109" s="23"/>
    </row>
    <row r="110" spans="1:2" ht="13.5" thickBot="1" x14ac:dyDescent="0.2">
      <c r="A110" s="26" t="s">
        <v>31</v>
      </c>
      <c r="B110" s="45">
        <f>SUM(B94:B108)</f>
        <v>0</v>
      </c>
    </row>
    <row r="112" spans="1:2" x14ac:dyDescent="0.15">
      <c r="A112" s="24" t="s">
        <v>32</v>
      </c>
      <c r="B112" s="57">
        <f>B10</f>
        <v>1</v>
      </c>
    </row>
    <row r="113" spans="1:2" ht="13.5" thickBot="1" x14ac:dyDescent="0.2"/>
    <row r="114" spans="1:2" s="17" customFormat="1" ht="20.25" thickBot="1" x14ac:dyDescent="0.2">
      <c r="A114" s="27" t="s">
        <v>33</v>
      </c>
      <c r="B114" s="43">
        <f>B110/B112</f>
        <v>0</v>
      </c>
    </row>
    <row r="115" spans="1:2" x14ac:dyDescent="0.15">
      <c r="A115" s="12"/>
    </row>
    <row r="116" spans="1:2" ht="13.5" thickBot="1" x14ac:dyDescent="0.2"/>
    <row r="117" spans="1:2" s="14" customFormat="1" ht="20.25" thickBot="1" x14ac:dyDescent="0.2">
      <c r="A117" s="1" t="s">
        <v>34</v>
      </c>
      <c r="B117" s="13"/>
    </row>
    <row r="118" spans="1:2" x14ac:dyDescent="0.15">
      <c r="B118" s="2" t="s">
        <v>104</v>
      </c>
    </row>
    <row r="119" spans="1:2" x14ac:dyDescent="0.15">
      <c r="A119" s="12" t="s">
        <v>35</v>
      </c>
      <c r="B119" s="41">
        <f>B58</f>
        <v>0</v>
      </c>
    </row>
    <row r="120" spans="1:2" x14ac:dyDescent="0.15">
      <c r="B120" s="23"/>
    </row>
    <row r="121" spans="1:2" x14ac:dyDescent="0.15">
      <c r="A121" s="12" t="s">
        <v>36</v>
      </c>
      <c r="B121" s="55">
        <v>0</v>
      </c>
    </row>
    <row r="122" spans="1:2" x14ac:dyDescent="0.15">
      <c r="B122" s="23"/>
    </row>
    <row r="123" spans="1:2" x14ac:dyDescent="0.15">
      <c r="A123" s="12" t="s">
        <v>37</v>
      </c>
      <c r="B123" s="41">
        <f>B64</f>
        <v>0</v>
      </c>
    </row>
    <row r="124" spans="1:2" x14ac:dyDescent="0.15">
      <c r="B124" s="23"/>
    </row>
    <row r="125" spans="1:2" x14ac:dyDescent="0.15">
      <c r="A125" s="12" t="s">
        <v>38</v>
      </c>
      <c r="B125" s="41">
        <f>B68+B70</f>
        <v>0</v>
      </c>
    </row>
    <row r="126" spans="1:2" x14ac:dyDescent="0.15">
      <c r="B126" s="22"/>
    </row>
    <row r="127" spans="1:2" x14ac:dyDescent="0.15">
      <c r="A127" s="12" t="s">
        <v>39</v>
      </c>
      <c r="B127" s="41">
        <f>(B114+B90+B76+B43)*B112*1.5</f>
        <v>0</v>
      </c>
    </row>
    <row r="128" spans="1:2" x14ac:dyDescent="0.15">
      <c r="B128" s="23"/>
    </row>
    <row r="129" spans="1:2" x14ac:dyDescent="0.15">
      <c r="A129" s="10" t="s">
        <v>40</v>
      </c>
      <c r="B129" s="46">
        <f>SUM(B119:B127)</f>
        <v>0</v>
      </c>
    </row>
    <row r="130" spans="1:2" x14ac:dyDescent="0.15">
      <c r="B130" s="23"/>
    </row>
    <row r="131" spans="1:2" x14ac:dyDescent="0.15">
      <c r="A131" s="12" t="s">
        <v>170</v>
      </c>
      <c r="B131" s="41">
        <f>B129*0.02</f>
        <v>0</v>
      </c>
    </row>
    <row r="132" spans="1:2" x14ac:dyDescent="0.15">
      <c r="B132" s="23"/>
    </row>
    <row r="133" spans="1:2" x14ac:dyDescent="0.15">
      <c r="A133" s="24" t="s">
        <v>41</v>
      </c>
      <c r="B133" s="25">
        <f>B10</f>
        <v>1</v>
      </c>
    </row>
    <row r="134" spans="1:2" ht="13.5" thickBot="1" x14ac:dyDescent="0.2"/>
    <row r="135" spans="1:2" s="17" customFormat="1" ht="20.25" thickBot="1" x14ac:dyDescent="0.2">
      <c r="A135" s="27" t="s">
        <v>42</v>
      </c>
      <c r="B135" s="43">
        <f>B131/B133</f>
        <v>0</v>
      </c>
    </row>
    <row r="136" spans="1:2" ht="13.5" thickBot="1" x14ac:dyDescent="0.2"/>
    <row r="137" spans="1:2" s="14" customFormat="1" ht="20.25" thickBot="1" x14ac:dyDescent="0.2">
      <c r="A137" s="1" t="s">
        <v>43</v>
      </c>
      <c r="B137" s="13"/>
    </row>
    <row r="139" spans="1:2" x14ac:dyDescent="0.15">
      <c r="A139" s="12" t="s">
        <v>44</v>
      </c>
      <c r="B139" s="41">
        <f>B43</f>
        <v>0</v>
      </c>
    </row>
    <row r="140" spans="1:2" x14ac:dyDescent="0.15">
      <c r="A140" s="12" t="s">
        <v>45</v>
      </c>
      <c r="B140" s="41">
        <f>B76</f>
        <v>0</v>
      </c>
    </row>
    <row r="141" spans="1:2" x14ac:dyDescent="0.15">
      <c r="A141" s="12" t="s">
        <v>46</v>
      </c>
      <c r="B141" s="41">
        <f>B90</f>
        <v>0</v>
      </c>
    </row>
    <row r="142" spans="1:2" x14ac:dyDescent="0.15">
      <c r="A142" s="12" t="s">
        <v>47</v>
      </c>
      <c r="B142" s="41">
        <f>B114</f>
        <v>0</v>
      </c>
    </row>
    <row r="143" spans="1:2" x14ac:dyDescent="0.15">
      <c r="A143" s="12" t="s">
        <v>48</v>
      </c>
      <c r="B143" s="41">
        <f>B135</f>
        <v>0</v>
      </c>
    </row>
    <row r="144" spans="1:2" ht="13.5" thickBot="1" x14ac:dyDescent="0.2">
      <c r="B144" s="23"/>
    </row>
    <row r="145" spans="1:2" s="17" customFormat="1" ht="20.25" thickBot="1" x14ac:dyDescent="0.2">
      <c r="A145" s="27" t="s">
        <v>49</v>
      </c>
      <c r="B145" s="43">
        <f>SUM(B139:B143)</f>
        <v>0</v>
      </c>
    </row>
    <row r="147" spans="1:2" x14ac:dyDescent="0.15">
      <c r="A147" s="12"/>
    </row>
    <row r="148" spans="1:2" ht="13.5" thickBot="1" x14ac:dyDescent="0.2"/>
    <row r="149" spans="1:2" s="14" customFormat="1" ht="20.25" thickBot="1" x14ac:dyDescent="0.2">
      <c r="A149" s="1" t="s">
        <v>77</v>
      </c>
      <c r="B149" s="28" t="s">
        <v>50</v>
      </c>
    </row>
    <row r="150" spans="1:2" x14ac:dyDescent="0.2">
      <c r="A150" s="60" t="s">
        <v>130</v>
      </c>
      <c r="B150" s="2" t="s">
        <v>104</v>
      </c>
    </row>
    <row r="151" spans="1:2" x14ac:dyDescent="0.2">
      <c r="A151" s="61" t="s">
        <v>51</v>
      </c>
      <c r="B151" s="64">
        <v>0</v>
      </c>
    </row>
    <row r="152" spans="1:2" x14ac:dyDescent="0.2">
      <c r="A152" s="61" t="s">
        <v>162</v>
      </c>
      <c r="B152" s="64">
        <v>0</v>
      </c>
    </row>
    <row r="153" spans="1:2" x14ac:dyDescent="0.2">
      <c r="A153" s="61" t="s">
        <v>52</v>
      </c>
      <c r="B153" s="64">
        <v>0</v>
      </c>
    </row>
    <row r="154" spans="1:2" x14ac:dyDescent="0.2">
      <c r="A154" s="61" t="s">
        <v>53</v>
      </c>
      <c r="B154" s="64">
        <v>0</v>
      </c>
    </row>
    <row r="155" spans="1:2" x14ac:dyDescent="0.2">
      <c r="A155" s="61" t="s">
        <v>54</v>
      </c>
      <c r="B155" s="64">
        <v>0</v>
      </c>
    </row>
    <row r="156" spans="1:2" x14ac:dyDescent="0.2">
      <c r="A156" s="61" t="s">
        <v>55</v>
      </c>
      <c r="B156" s="64">
        <v>0</v>
      </c>
    </row>
    <row r="157" spans="1:2" x14ac:dyDescent="0.2">
      <c r="A157" s="61" t="s">
        <v>56</v>
      </c>
      <c r="B157" s="64">
        <v>0</v>
      </c>
    </row>
    <row r="158" spans="1:2" x14ac:dyDescent="0.2">
      <c r="A158" s="61" t="s">
        <v>129</v>
      </c>
      <c r="B158" s="64">
        <v>0</v>
      </c>
    </row>
    <row r="159" spans="1:2" x14ac:dyDescent="0.2">
      <c r="A159" s="61" t="s">
        <v>57</v>
      </c>
      <c r="B159" s="64">
        <v>0</v>
      </c>
    </row>
    <row r="160" spans="1:2" x14ac:dyDescent="0.2">
      <c r="A160" s="61" t="s">
        <v>58</v>
      </c>
      <c r="B160" s="64">
        <v>0</v>
      </c>
    </row>
    <row r="161" spans="1:2" x14ac:dyDescent="0.2">
      <c r="A161" s="61" t="s">
        <v>59</v>
      </c>
      <c r="B161" s="64">
        <v>0</v>
      </c>
    </row>
    <row r="162" spans="1:2" x14ac:dyDescent="0.2">
      <c r="A162" s="61" t="s">
        <v>60</v>
      </c>
      <c r="B162" s="64">
        <v>0</v>
      </c>
    </row>
    <row r="163" spans="1:2" x14ac:dyDescent="0.2">
      <c r="A163" s="61" t="s">
        <v>131</v>
      </c>
      <c r="B163" s="64">
        <v>0</v>
      </c>
    </row>
    <row r="164" spans="1:2" x14ac:dyDescent="0.2">
      <c r="A164" s="61" t="s">
        <v>61</v>
      </c>
      <c r="B164" s="64">
        <v>0</v>
      </c>
    </row>
    <row r="165" spans="1:2" x14ac:dyDescent="0.2">
      <c r="A165" s="61"/>
      <c r="B165" s="15"/>
    </row>
    <row r="166" spans="1:2" x14ac:dyDescent="0.2">
      <c r="A166" s="62" t="s">
        <v>121</v>
      </c>
      <c r="B166" s="79">
        <f>SUM(B151:B165)</f>
        <v>0</v>
      </c>
    </row>
    <row r="167" spans="1:2" x14ac:dyDescent="0.2">
      <c r="A167" s="60" t="s">
        <v>159</v>
      </c>
      <c r="B167" s="15">
        <f>B8</f>
        <v>0</v>
      </c>
    </row>
    <row r="168" spans="1:2" x14ac:dyDescent="0.2">
      <c r="A168" s="61" t="s">
        <v>110</v>
      </c>
      <c r="B168" s="64">
        <v>0</v>
      </c>
    </row>
    <row r="169" spans="1:2" x14ac:dyDescent="0.2">
      <c r="A169" s="61" t="s">
        <v>111</v>
      </c>
      <c r="B169" s="64">
        <v>0</v>
      </c>
    </row>
    <row r="170" spans="1:2" x14ac:dyDescent="0.2">
      <c r="A170" s="61" t="s">
        <v>112</v>
      </c>
      <c r="B170" s="64">
        <v>0</v>
      </c>
    </row>
    <row r="171" spans="1:2" x14ac:dyDescent="0.2">
      <c r="A171" s="61" t="s">
        <v>113</v>
      </c>
      <c r="B171" s="64">
        <v>0</v>
      </c>
    </row>
    <row r="172" spans="1:2" x14ac:dyDescent="0.2">
      <c r="A172" s="61" t="s">
        <v>114</v>
      </c>
      <c r="B172" s="64">
        <v>0</v>
      </c>
    </row>
    <row r="173" spans="1:2" x14ac:dyDescent="0.2">
      <c r="A173" s="61" t="s">
        <v>115</v>
      </c>
      <c r="B173" s="64">
        <v>0</v>
      </c>
    </row>
    <row r="174" spans="1:2" x14ac:dyDescent="0.2">
      <c r="A174" s="61" t="s">
        <v>116</v>
      </c>
      <c r="B174" s="64">
        <v>0</v>
      </c>
    </row>
    <row r="175" spans="1:2" x14ac:dyDescent="0.2">
      <c r="A175" s="61" t="s">
        <v>117</v>
      </c>
      <c r="B175" s="64">
        <v>0</v>
      </c>
    </row>
    <row r="176" spans="1:2" x14ac:dyDescent="0.2">
      <c r="A176" s="61" t="s">
        <v>118</v>
      </c>
      <c r="B176" s="64">
        <v>0</v>
      </c>
    </row>
    <row r="177" spans="1:2" x14ac:dyDescent="0.2">
      <c r="A177" s="61" t="s">
        <v>119</v>
      </c>
      <c r="B177" s="64">
        <v>0</v>
      </c>
    </row>
    <row r="178" spans="1:2" x14ac:dyDescent="0.2">
      <c r="A178" s="61" t="s">
        <v>120</v>
      </c>
      <c r="B178" s="64">
        <v>0</v>
      </c>
    </row>
    <row r="179" spans="1:2" x14ac:dyDescent="0.2">
      <c r="A179" s="61"/>
      <c r="B179" s="15"/>
    </row>
    <row r="180" spans="1:2" x14ac:dyDescent="0.2">
      <c r="A180" s="62" t="s">
        <v>121</v>
      </c>
      <c r="B180" s="79">
        <f>SUM(B168:B178)</f>
        <v>0</v>
      </c>
    </row>
    <row r="181" spans="1:2" x14ac:dyDescent="0.2">
      <c r="A181" s="60" t="s">
        <v>160</v>
      </c>
      <c r="B181" s="15"/>
    </row>
    <row r="182" spans="1:2" x14ac:dyDescent="0.2">
      <c r="A182" s="61" t="s">
        <v>122</v>
      </c>
      <c r="B182" s="64">
        <v>0</v>
      </c>
    </row>
    <row r="183" spans="1:2" x14ac:dyDescent="0.2">
      <c r="A183" s="61" t="s">
        <v>123</v>
      </c>
      <c r="B183" s="64">
        <v>0</v>
      </c>
    </row>
    <row r="184" spans="1:2" x14ac:dyDescent="0.2">
      <c r="A184" s="61" t="s">
        <v>132</v>
      </c>
      <c r="B184" s="64">
        <v>0</v>
      </c>
    </row>
    <row r="185" spans="1:2" x14ac:dyDescent="0.2">
      <c r="A185" s="61" t="s">
        <v>124</v>
      </c>
      <c r="B185" s="64">
        <v>0</v>
      </c>
    </row>
    <row r="186" spans="1:2" x14ac:dyDescent="0.2">
      <c r="A186" s="61" t="s">
        <v>125</v>
      </c>
      <c r="B186" s="64">
        <v>0</v>
      </c>
    </row>
    <row r="187" spans="1:2" x14ac:dyDescent="0.2">
      <c r="A187" s="61" t="s">
        <v>126</v>
      </c>
      <c r="B187" s="64">
        <v>0</v>
      </c>
    </row>
    <row r="188" spans="1:2" x14ac:dyDescent="0.2">
      <c r="A188" s="61"/>
      <c r="B188" s="15"/>
    </row>
    <row r="189" spans="1:2" x14ac:dyDescent="0.2">
      <c r="A189" s="62" t="s">
        <v>121</v>
      </c>
      <c r="B189" s="79">
        <f>SUM(B182:B188)</f>
        <v>0</v>
      </c>
    </row>
    <row r="190" spans="1:2" x14ac:dyDescent="0.2">
      <c r="A190" s="60" t="s">
        <v>161</v>
      </c>
      <c r="B190" s="15"/>
    </row>
    <row r="191" spans="1:2" x14ac:dyDescent="0.2">
      <c r="A191" s="61" t="s">
        <v>127</v>
      </c>
      <c r="B191" s="64">
        <v>0</v>
      </c>
    </row>
    <row r="192" spans="1:2" x14ac:dyDescent="0.2">
      <c r="A192" s="61" t="s">
        <v>128</v>
      </c>
      <c r="B192" s="64">
        <v>0</v>
      </c>
    </row>
    <row r="193" spans="1:256" x14ac:dyDescent="0.2">
      <c r="A193" s="61"/>
      <c r="B193" s="15"/>
    </row>
    <row r="194" spans="1:256" x14ac:dyDescent="0.2">
      <c r="A194" s="62" t="s">
        <v>121</v>
      </c>
      <c r="B194" s="83">
        <f>SUM(B191:B193)</f>
        <v>0</v>
      </c>
    </row>
    <row r="195" spans="1:256" ht="13.5" thickBot="1" x14ac:dyDescent="0.2">
      <c r="B195" s="80"/>
    </row>
    <row r="196" spans="1:256" ht="13.5" thickBot="1" x14ac:dyDescent="0.2">
      <c r="A196" s="26" t="s">
        <v>106</v>
      </c>
      <c r="B196" s="29">
        <f>B194+B189+B180+B166</f>
        <v>0</v>
      </c>
    </row>
    <row r="197" spans="1:256" x14ac:dyDescent="0.15">
      <c r="A197" s="12"/>
      <c r="B197" s="15"/>
    </row>
    <row r="198" spans="1:256" x14ac:dyDescent="0.15">
      <c r="A198" s="12" t="s">
        <v>153</v>
      </c>
      <c r="B198" s="15">
        <f>B196*B10</f>
        <v>0</v>
      </c>
    </row>
    <row r="199" spans="1:256" x14ac:dyDescent="0.15">
      <c r="A199" s="2" t="s">
        <v>149</v>
      </c>
      <c r="B199" s="87">
        <f>B87</f>
        <v>0</v>
      </c>
    </row>
    <row r="200" spans="1:256" x14ac:dyDescent="0.15">
      <c r="A200" s="12" t="s">
        <v>133</v>
      </c>
      <c r="B200" s="87">
        <f>B199/B10</f>
        <v>0</v>
      </c>
    </row>
    <row r="201" spans="1:256" ht="13.5" thickBot="1" x14ac:dyDescent="0.2">
      <c r="A201" s="12"/>
      <c r="B201" s="85"/>
    </row>
    <row r="202" spans="1:256" s="52" customFormat="1" ht="13.5" thickBot="1" x14ac:dyDescent="0.2">
      <c r="A202" s="27" t="s">
        <v>107</v>
      </c>
      <c r="B202" s="86">
        <f>B196-B200</f>
        <v>0</v>
      </c>
    </row>
    <row r="203" spans="1:256" s="7" customFormat="1" ht="13.5" thickBot="1" x14ac:dyDescent="0.2">
      <c r="A203" s="53"/>
      <c r="B203" s="54"/>
    </row>
    <row r="204" spans="1:256" s="52" customFormat="1" ht="13.5" thickBot="1" x14ac:dyDescent="0.2">
      <c r="A204" s="27" t="s">
        <v>109</v>
      </c>
      <c r="B204" s="86">
        <f>B202*B10</f>
        <v>0</v>
      </c>
    </row>
    <row r="205" spans="1:256" x14ac:dyDescent="0.15">
      <c r="A205" s="12"/>
    </row>
    <row r="206" spans="1:256" ht="13.5" thickBot="1" x14ac:dyDescent="0.2"/>
    <row r="207" spans="1:256" s="31" customFormat="1" ht="20.25" thickBot="1" x14ac:dyDescent="0.2">
      <c r="A207" s="1" t="s">
        <v>67</v>
      </c>
      <c r="B207" s="3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33" customFormat="1" ht="19.5" x14ac:dyDescent="0.15">
      <c r="A208" s="7"/>
      <c r="B208" s="3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33" customFormat="1" x14ac:dyDescent="0.15">
      <c r="A209" s="3" t="s">
        <v>49</v>
      </c>
      <c r="B209" s="47">
        <f>B145</f>
        <v>0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33" customFormat="1" x14ac:dyDescent="0.15">
      <c r="A210" s="3" t="s">
        <v>102</v>
      </c>
      <c r="B210" s="34">
        <f>B8+B9</f>
        <v>0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33" customFormat="1" ht="13.5" thickBot="1" x14ac:dyDescent="0.2">
      <c r="A211" s="4"/>
      <c r="B211" s="3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31" customFormat="1" x14ac:dyDescent="0.15">
      <c r="A212" s="5" t="s">
        <v>99</v>
      </c>
      <c r="B212" s="48" t="e">
        <f>B209/B210</f>
        <v>#DIV/0!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33" customFormat="1" ht="13.5" thickBot="1" x14ac:dyDescent="0.2">
      <c r="A213" s="4"/>
      <c r="B213" s="3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x14ac:dyDescent="0.15">
      <c r="A214" s="3"/>
      <c r="B214" s="11"/>
    </row>
    <row r="215" spans="1:256" x14ac:dyDescent="0.15">
      <c r="A215" s="3" t="s">
        <v>4</v>
      </c>
      <c r="B215" s="47">
        <f>B12</f>
        <v>0</v>
      </c>
    </row>
    <row r="216" spans="1:256" x14ac:dyDescent="0.15">
      <c r="A216" s="3" t="s">
        <v>72</v>
      </c>
      <c r="B216" s="47">
        <f>B233</f>
        <v>0</v>
      </c>
    </row>
    <row r="217" spans="1:256" x14ac:dyDescent="0.15">
      <c r="A217" s="3"/>
      <c r="B217" s="38"/>
    </row>
    <row r="218" spans="1:256" x14ac:dyDescent="0.15">
      <c r="A218" s="6" t="s">
        <v>180</v>
      </c>
      <c r="B218" s="48">
        <f>B215-B216</f>
        <v>0</v>
      </c>
    </row>
    <row r="219" spans="1:256" x14ac:dyDescent="0.15">
      <c r="A219" s="3"/>
      <c r="B219" s="38"/>
    </row>
    <row r="220" spans="1:256" x14ac:dyDescent="0.15">
      <c r="A220" s="3" t="s">
        <v>182</v>
      </c>
      <c r="B220" s="47">
        <f>B218</f>
        <v>0</v>
      </c>
    </row>
    <row r="221" spans="1:256" x14ac:dyDescent="0.15">
      <c r="A221" s="3" t="s">
        <v>163</v>
      </c>
      <c r="B221" s="40">
        <f>B133</f>
        <v>1</v>
      </c>
    </row>
    <row r="222" spans="1:256" x14ac:dyDescent="0.15">
      <c r="A222" s="3"/>
      <c r="B222" s="38"/>
    </row>
    <row r="223" spans="1:256" x14ac:dyDescent="0.15">
      <c r="A223" s="6" t="s">
        <v>179</v>
      </c>
      <c r="B223" s="48">
        <f>B220*B221</f>
        <v>0</v>
      </c>
    </row>
    <row r="225" spans="1:256" x14ac:dyDescent="0.15">
      <c r="A225" s="3" t="s">
        <v>165</v>
      </c>
      <c r="B225" s="47">
        <f>B218+(B200*B86)</f>
        <v>0</v>
      </c>
    </row>
    <row r="226" spans="1:256" x14ac:dyDescent="0.15">
      <c r="A226" s="3" t="s">
        <v>154</v>
      </c>
      <c r="B226" s="69">
        <f>B196</f>
        <v>0</v>
      </c>
    </row>
    <row r="227" spans="1:256" x14ac:dyDescent="0.15">
      <c r="A227" s="65" t="s">
        <v>136</v>
      </c>
      <c r="B227" s="66" t="e">
        <f>B225/B226</f>
        <v>#DIV/0!</v>
      </c>
    </row>
    <row r="229" spans="1:256" x14ac:dyDescent="0.15">
      <c r="A229" s="3" t="s">
        <v>181</v>
      </c>
      <c r="B229" s="47">
        <f>B218</f>
        <v>0</v>
      </c>
    </row>
    <row r="230" spans="1:256" x14ac:dyDescent="0.15">
      <c r="A230" s="3" t="s">
        <v>158</v>
      </c>
      <c r="B230" s="69">
        <f>B202</f>
        <v>0</v>
      </c>
    </row>
    <row r="231" spans="1:256" x14ac:dyDescent="0.15">
      <c r="A231" s="6" t="s">
        <v>155</v>
      </c>
      <c r="B231" s="48" t="e">
        <f>B229/B230</f>
        <v>#DIV/0!</v>
      </c>
    </row>
    <row r="233" spans="1:256" s="33" customFormat="1" x14ac:dyDescent="0.15">
      <c r="A233" s="3" t="s">
        <v>49</v>
      </c>
      <c r="B233" s="47">
        <f>B209</f>
        <v>0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33" customFormat="1" x14ac:dyDescent="0.15">
      <c r="A234" s="3" t="s">
        <v>69</v>
      </c>
      <c r="B234" s="47">
        <f>B143</f>
        <v>0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33" customFormat="1" x14ac:dyDescent="0.15">
      <c r="A235" s="3" t="s">
        <v>70</v>
      </c>
      <c r="B235" s="47">
        <f>B140</f>
        <v>0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33" customFormat="1" x14ac:dyDescent="0.15">
      <c r="A236" s="3" t="s">
        <v>71</v>
      </c>
      <c r="B236" s="47">
        <f>B233-B234-B235</f>
        <v>0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33" customFormat="1" x14ac:dyDescent="0.15">
      <c r="A237" s="3" t="s">
        <v>68</v>
      </c>
      <c r="B237" s="39">
        <f>B210</f>
        <v>0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33" customFormat="1" x14ac:dyDescent="0.15">
      <c r="A238" s="3"/>
      <c r="B238" s="3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x14ac:dyDescent="0.15">
      <c r="A239" s="6" t="s">
        <v>98</v>
      </c>
      <c r="B239" s="48" t="e">
        <f>B236/B237</f>
        <v>#DIV/0!</v>
      </c>
    </row>
  </sheetData>
  <sheetProtection sheet="1" objects="1" scenarios="1"/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88" fitToHeight="5" orientation="portrait" horizontalDpi="300" verticalDpi="300" r:id="rId1"/>
  <headerFooter alignWithMargins="0"/>
  <rowBreaks count="3" manualBreakCount="3">
    <brk id="90" max="16383" man="1"/>
    <brk id="146" max="16383" man="1"/>
    <brk id="20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208" transitionEvaluation="1"/>
  <dimension ref="A1:IV246"/>
  <sheetViews>
    <sheetView view="pageBreakPreview" topLeftCell="A208" zoomScale="125" zoomScaleNormal="100" zoomScaleSheetLayoutView="75" workbookViewId="0">
      <selection activeCell="B235" sqref="B235"/>
    </sheetView>
  </sheetViews>
  <sheetFormatPr baseColWidth="10" defaultColWidth="12" defaultRowHeight="12.75" x14ac:dyDescent="0.15"/>
  <cols>
    <col min="1" max="1" width="60.875" style="2" customWidth="1"/>
    <col min="2" max="2" width="25.875" style="2" customWidth="1"/>
    <col min="3" max="16384" width="12" style="2"/>
  </cols>
  <sheetData>
    <row r="1" spans="1:2" s="9" customFormat="1" ht="24.75" thickTop="1" thickBot="1" x14ac:dyDescent="0.2">
      <c r="A1" s="8" t="s">
        <v>171</v>
      </c>
    </row>
    <row r="2" spans="1:2" s="11" customFormat="1" ht="15.75" thickTop="1" x14ac:dyDescent="0.15">
      <c r="A2" s="10" t="s">
        <v>1</v>
      </c>
      <c r="B2" s="68"/>
    </row>
    <row r="3" spans="1:2" ht="15.75" thickBot="1" x14ac:dyDescent="0.2">
      <c r="A3" s="12" t="s">
        <v>137</v>
      </c>
      <c r="B3" s="68"/>
    </row>
    <row r="4" spans="1:2" s="14" customFormat="1" ht="20.25" thickBot="1" x14ac:dyDescent="0.2">
      <c r="A4" s="1" t="s">
        <v>147</v>
      </c>
      <c r="B4" s="13"/>
    </row>
    <row r="5" spans="1:2" x14ac:dyDescent="0.15">
      <c r="B5" s="89" t="s">
        <v>168</v>
      </c>
    </row>
    <row r="6" spans="1:2" x14ac:dyDescent="0.15">
      <c r="A6" s="12" t="s">
        <v>100</v>
      </c>
      <c r="B6" s="58">
        <f>Basistabelle!B6</f>
        <v>0</v>
      </c>
    </row>
    <row r="7" spans="1:2" x14ac:dyDescent="0.15">
      <c r="A7" s="12" t="s">
        <v>101</v>
      </c>
      <c r="B7" s="58">
        <f>Basistabelle!B7</f>
        <v>0</v>
      </c>
    </row>
    <row r="8" spans="1:2" x14ac:dyDescent="0.15">
      <c r="A8" s="12" t="s">
        <v>2</v>
      </c>
      <c r="B8" s="64">
        <f>Basistabelle!B8</f>
        <v>0</v>
      </c>
    </row>
    <row r="9" spans="1:2" x14ac:dyDescent="0.15">
      <c r="A9" s="12" t="s">
        <v>3</v>
      </c>
      <c r="B9" s="64">
        <f>Basistabelle!B9</f>
        <v>0</v>
      </c>
    </row>
    <row r="10" spans="1:2" x14ac:dyDescent="0.15">
      <c r="A10" s="2" t="s">
        <v>138</v>
      </c>
      <c r="B10" s="90">
        <f>Basistabelle!B10</f>
        <v>1</v>
      </c>
    </row>
    <row r="11" spans="1:2" ht="13.5" thickBot="1" x14ac:dyDescent="0.2">
      <c r="A11" s="15" t="s">
        <v>134</v>
      </c>
      <c r="B11" s="67">
        <v>1</v>
      </c>
    </row>
    <row r="12" spans="1:2" s="17" customFormat="1" ht="20.25" thickBot="1" x14ac:dyDescent="0.2">
      <c r="A12" s="16" t="s">
        <v>4</v>
      </c>
      <c r="B12" s="43">
        <f>(B6+B7)*(B8+B9)</f>
        <v>0</v>
      </c>
    </row>
    <row r="13" spans="1:2" s="19" customFormat="1" ht="13.5" thickBot="1" x14ac:dyDescent="0.2">
      <c r="A13" s="18"/>
    </row>
    <row r="14" spans="1:2" s="14" customFormat="1" ht="20.25" thickBot="1" x14ac:dyDescent="0.2">
      <c r="A14" s="1" t="s">
        <v>148</v>
      </c>
      <c r="B14" s="13"/>
    </row>
    <row r="16" spans="1:2" s="21" customFormat="1" x14ac:dyDescent="0.15">
      <c r="A16" s="20" t="s">
        <v>6</v>
      </c>
    </row>
    <row r="17" spans="1:2" x14ac:dyDescent="0.15">
      <c r="B17" s="2" t="s">
        <v>104</v>
      </c>
    </row>
    <row r="18" spans="1:2" x14ac:dyDescent="0.15">
      <c r="A18" s="12" t="s">
        <v>7</v>
      </c>
      <c r="B18" s="55">
        <f>Basistabelle!B18</f>
        <v>0</v>
      </c>
    </row>
    <row r="19" spans="1:2" x14ac:dyDescent="0.15">
      <c r="A19" s="12" t="s">
        <v>8</v>
      </c>
      <c r="B19" s="55">
        <f>Basistabelle!B19</f>
        <v>0</v>
      </c>
    </row>
    <row r="20" spans="1:2" x14ac:dyDescent="0.15">
      <c r="A20" s="12" t="s">
        <v>9</v>
      </c>
      <c r="B20" s="55">
        <f>Basistabelle!B20</f>
        <v>0</v>
      </c>
    </row>
    <row r="21" spans="1:2" x14ac:dyDescent="0.15">
      <c r="A21" s="12" t="s">
        <v>10</v>
      </c>
      <c r="B21" s="55">
        <f>Basistabelle!B21</f>
        <v>0</v>
      </c>
    </row>
    <row r="22" spans="1:2" x14ac:dyDescent="0.15">
      <c r="A22" s="12" t="s">
        <v>11</v>
      </c>
      <c r="B22" s="55">
        <f>Basistabelle!B22</f>
        <v>0</v>
      </c>
    </row>
    <row r="23" spans="1:2" x14ac:dyDescent="0.15">
      <c r="A23" s="12" t="s">
        <v>63</v>
      </c>
      <c r="B23" s="55">
        <f>Basistabelle!B23</f>
        <v>0</v>
      </c>
    </row>
    <row r="24" spans="1:2" x14ac:dyDescent="0.15">
      <c r="A24" s="12" t="s">
        <v>65</v>
      </c>
      <c r="B24" s="55">
        <f>Basistabelle!B24</f>
        <v>0</v>
      </c>
    </row>
    <row r="25" spans="1:2" x14ac:dyDescent="0.15">
      <c r="A25" s="12" t="s">
        <v>66</v>
      </c>
      <c r="B25" s="55">
        <f>Basistabelle!B25</f>
        <v>0</v>
      </c>
    </row>
    <row r="26" spans="1:2" ht="13.5" thickBot="1" x14ac:dyDescent="0.2">
      <c r="B26" s="23"/>
    </row>
    <row r="27" spans="1:2" s="17" customFormat="1" ht="20.25" thickBot="1" x14ac:dyDescent="0.2">
      <c r="A27" s="16" t="s">
        <v>74</v>
      </c>
      <c r="B27" s="43">
        <f>SUM(B18:B26)</f>
        <v>0</v>
      </c>
    </row>
    <row r="28" spans="1:2" x14ac:dyDescent="0.15">
      <c r="A28" s="12"/>
    </row>
    <row r="29" spans="1:2" s="21" customFormat="1" x14ac:dyDescent="0.15">
      <c r="A29" s="20" t="s">
        <v>12</v>
      </c>
    </row>
    <row r="30" spans="1:2" x14ac:dyDescent="0.15">
      <c r="B30" s="2" t="s">
        <v>104</v>
      </c>
    </row>
    <row r="31" spans="1:2" x14ac:dyDescent="0.15">
      <c r="A31" s="12" t="s">
        <v>103</v>
      </c>
      <c r="B31" s="58">
        <f>Basistabelle!B31</f>
        <v>0</v>
      </c>
    </row>
    <row r="32" spans="1:2" x14ac:dyDescent="0.15">
      <c r="A32" s="12" t="s">
        <v>97</v>
      </c>
      <c r="B32" s="59">
        <f>B31*B8</f>
        <v>0</v>
      </c>
    </row>
    <row r="33" spans="1:2" x14ac:dyDescent="0.15">
      <c r="A33" s="12" t="s">
        <v>88</v>
      </c>
      <c r="B33" s="58">
        <f>Basistabelle!B33</f>
        <v>0</v>
      </c>
    </row>
    <row r="34" spans="1:2" x14ac:dyDescent="0.15">
      <c r="A34" s="12" t="s">
        <v>87</v>
      </c>
      <c r="B34" s="59">
        <f>B33*B8</f>
        <v>0</v>
      </c>
    </row>
    <row r="35" spans="1:2" x14ac:dyDescent="0.15">
      <c r="A35" s="12" t="s">
        <v>89</v>
      </c>
      <c r="B35" s="58">
        <f>Basistabelle!B35</f>
        <v>0</v>
      </c>
    </row>
    <row r="36" spans="1:2" x14ac:dyDescent="0.15">
      <c r="A36" s="12" t="s">
        <v>87</v>
      </c>
      <c r="B36" s="59">
        <f>B35*B8</f>
        <v>0</v>
      </c>
    </row>
    <row r="37" spans="1:2" x14ac:dyDescent="0.15">
      <c r="A37" s="12" t="s">
        <v>90</v>
      </c>
      <c r="B37" s="58">
        <f>Basistabelle!B37</f>
        <v>0</v>
      </c>
    </row>
    <row r="38" spans="1:2" x14ac:dyDescent="0.15">
      <c r="A38" s="12" t="s">
        <v>87</v>
      </c>
      <c r="B38" s="59">
        <f>B37*B8</f>
        <v>0</v>
      </c>
    </row>
    <row r="39" spans="1:2" x14ac:dyDescent="0.15">
      <c r="B39" s="42"/>
    </row>
    <row r="40" spans="1:2" x14ac:dyDescent="0.15">
      <c r="A40" s="12" t="s">
        <v>64</v>
      </c>
      <c r="B40" s="42">
        <f>B31+B33+B35+B37</f>
        <v>0</v>
      </c>
    </row>
    <row r="41" spans="1:2" ht="13.5" thickBot="1" x14ac:dyDescent="0.2"/>
    <row r="42" spans="1:2" s="17" customFormat="1" ht="20.25" thickBot="1" x14ac:dyDescent="0.2">
      <c r="A42" s="16" t="s">
        <v>78</v>
      </c>
      <c r="B42" s="43">
        <f>B32+B34+B36+B38</f>
        <v>0</v>
      </c>
    </row>
    <row r="43" spans="1:2" s="17" customFormat="1" ht="20.25" thickBot="1" x14ac:dyDescent="0.2">
      <c r="A43" s="16" t="s">
        <v>75</v>
      </c>
      <c r="B43" s="43">
        <f>B42+B27</f>
        <v>0</v>
      </c>
    </row>
    <row r="45" spans="1:2" x14ac:dyDescent="0.15">
      <c r="A45" s="12" t="s">
        <v>13</v>
      </c>
    </row>
    <row r="47" spans="1:2" x14ac:dyDescent="0.15">
      <c r="A47" s="12" t="s">
        <v>14</v>
      </c>
      <c r="B47" s="41"/>
    </row>
    <row r="48" spans="1:2" ht="13.5" thickBot="1" x14ac:dyDescent="0.2">
      <c r="B48" s="23"/>
    </row>
    <row r="49" spans="1:2" s="17" customFormat="1" ht="20.25" thickBot="1" x14ac:dyDescent="0.2">
      <c r="A49" s="16" t="s">
        <v>16</v>
      </c>
      <c r="B49" s="43">
        <f>B12-B43</f>
        <v>0</v>
      </c>
    </row>
    <row r="50" spans="1:2" x14ac:dyDescent="0.15">
      <c r="A50" s="12"/>
    </row>
    <row r="51" spans="1:2" x14ac:dyDescent="0.15">
      <c r="A51" s="12"/>
    </row>
    <row r="52" spans="1:2" x14ac:dyDescent="0.15">
      <c r="A52" s="12"/>
    </row>
    <row r="53" spans="1:2" ht="13.5" thickBot="1" x14ac:dyDescent="0.2">
      <c r="A53" s="12"/>
    </row>
    <row r="54" spans="1:2" s="14" customFormat="1" ht="20.25" thickBot="1" x14ac:dyDescent="0.2">
      <c r="A54" s="1" t="s">
        <v>17</v>
      </c>
      <c r="B54" s="13"/>
    </row>
    <row r="55" spans="1:2" x14ac:dyDescent="0.15">
      <c r="A55" s="88" t="s">
        <v>157</v>
      </c>
      <c r="B55" s="2" t="s">
        <v>104</v>
      </c>
    </row>
    <row r="56" spans="1:2" s="21" customFormat="1" x14ac:dyDescent="0.15">
      <c r="A56" s="20" t="s">
        <v>79</v>
      </c>
      <c r="B56" s="44">
        <f>MMULT(B58,0.02)</f>
        <v>0</v>
      </c>
    </row>
    <row r="57" spans="1:2" x14ac:dyDescent="0.15">
      <c r="A57" s="12" t="s">
        <v>81</v>
      </c>
    </row>
    <row r="58" spans="1:2" x14ac:dyDescent="0.15">
      <c r="A58" s="12" t="s">
        <v>82</v>
      </c>
      <c r="B58" s="50">
        <f>Basistabelle!B58</f>
        <v>0</v>
      </c>
    </row>
    <row r="59" spans="1:2" x14ac:dyDescent="0.15">
      <c r="A59" s="12" t="s">
        <v>83</v>
      </c>
    </row>
    <row r="60" spans="1:2" x14ac:dyDescent="0.15">
      <c r="A60" s="12" t="s">
        <v>84</v>
      </c>
    </row>
    <row r="62" spans="1:2" s="21" customFormat="1" x14ac:dyDescent="0.15">
      <c r="A62" s="20" t="s">
        <v>80</v>
      </c>
      <c r="B62" s="44">
        <f>MMULT(B64,0.1)</f>
        <v>0</v>
      </c>
    </row>
    <row r="63" spans="1:2" x14ac:dyDescent="0.15">
      <c r="A63" s="12" t="s">
        <v>108</v>
      </c>
    </row>
    <row r="64" spans="1:2" x14ac:dyDescent="0.15">
      <c r="B64" s="50">
        <f>Basistabelle!B64</f>
        <v>0</v>
      </c>
    </row>
    <row r="65" spans="1:2" s="21" customFormat="1" x14ac:dyDescent="0.15">
      <c r="A65" s="20" t="s">
        <v>18</v>
      </c>
      <c r="B65" s="2"/>
    </row>
    <row r="67" spans="1:2" x14ac:dyDescent="0.15">
      <c r="A67" s="20" t="s">
        <v>85</v>
      </c>
      <c r="B67" s="44">
        <f>MMULT(B68,0.05)</f>
        <v>0</v>
      </c>
    </row>
    <row r="68" spans="1:2" x14ac:dyDescent="0.15">
      <c r="A68" s="12"/>
      <c r="B68" s="51">
        <f>Basistabelle!B68</f>
        <v>0</v>
      </c>
    </row>
    <row r="69" spans="1:2" x14ac:dyDescent="0.15">
      <c r="A69" s="20" t="s">
        <v>86</v>
      </c>
      <c r="B69" s="44">
        <f>MMULT(B70,0.1)</f>
        <v>0</v>
      </c>
    </row>
    <row r="70" spans="1:2" x14ac:dyDescent="0.15">
      <c r="A70" s="12" t="s">
        <v>15</v>
      </c>
      <c r="B70" s="50">
        <f>Basistabelle!B70</f>
        <v>0</v>
      </c>
    </row>
    <row r="72" spans="1:2" x14ac:dyDescent="0.15">
      <c r="A72" s="12" t="s">
        <v>19</v>
      </c>
      <c r="B72" s="41">
        <f>SUM(B69+B67+B62+B56)</f>
        <v>0</v>
      </c>
    </row>
    <row r="74" spans="1:2" x14ac:dyDescent="0.15">
      <c r="A74" s="24" t="s">
        <v>20</v>
      </c>
      <c r="B74" s="25">
        <f>B10</f>
        <v>1</v>
      </c>
    </row>
    <row r="75" spans="1:2" ht="13.5" thickBot="1" x14ac:dyDescent="0.2"/>
    <row r="76" spans="1:2" s="17" customFormat="1" ht="20.25" thickBot="1" x14ac:dyDescent="0.2">
      <c r="A76" s="16" t="s">
        <v>76</v>
      </c>
      <c r="B76" s="43">
        <f>B72/B74</f>
        <v>0</v>
      </c>
    </row>
    <row r="77" spans="1:2" ht="13.5" thickBot="1" x14ac:dyDescent="0.2"/>
    <row r="78" spans="1:2" s="14" customFormat="1" ht="20.25" thickBot="1" x14ac:dyDescent="0.2">
      <c r="A78" s="1" t="s">
        <v>152</v>
      </c>
      <c r="B78" s="13"/>
    </row>
    <row r="79" spans="1:2" x14ac:dyDescent="0.15">
      <c r="B79" s="2" t="s">
        <v>104</v>
      </c>
    </row>
    <row r="80" spans="1:2" x14ac:dyDescent="0.15">
      <c r="A80" s="12" t="s">
        <v>22</v>
      </c>
      <c r="B80" s="55">
        <f>(Basistabelle!B80/'Kosten Weinbau Einzelsorte'!B10)*'Kosten Weinbau Einzelsorte'!B11</f>
        <v>0</v>
      </c>
    </row>
    <row r="81" spans="1:2" x14ac:dyDescent="0.15">
      <c r="A81" s="12" t="s">
        <v>167</v>
      </c>
      <c r="B81" s="55">
        <f>(Basistabelle!B81/'Kosten Weinbau Einzelsorte'!B10)*'Kosten Weinbau Einzelsorte'!B11</f>
        <v>0</v>
      </c>
    </row>
    <row r="82" spans="1:2" x14ac:dyDescent="0.15">
      <c r="A82" s="12" t="s">
        <v>151</v>
      </c>
      <c r="B82" s="55">
        <f>(Basistabelle!B82/'Kosten Weinbau Einzelsorte'!B10)*'Kosten Weinbau Einzelsorte'!B11</f>
        <v>0</v>
      </c>
    </row>
    <row r="83" spans="1:2" x14ac:dyDescent="0.15">
      <c r="A83" s="12" t="s">
        <v>24</v>
      </c>
      <c r="B83" s="55">
        <f>(Basistabelle!B83/'Kosten Weinbau Einzelsorte'!B10)*'Kosten Weinbau Einzelsorte'!B11</f>
        <v>0</v>
      </c>
    </row>
    <row r="84" spans="1:2" ht="13.5" thickBot="1" x14ac:dyDescent="0.2">
      <c r="B84" s="23"/>
    </row>
    <row r="85" spans="1:2" ht="13.5" thickBot="1" x14ac:dyDescent="0.2">
      <c r="A85" s="26" t="s">
        <v>25</v>
      </c>
      <c r="B85" s="45">
        <f>SUM(B80:B84)</f>
        <v>0</v>
      </c>
    </row>
    <row r="86" spans="1:2" x14ac:dyDescent="0.15">
      <c r="A86" s="2" t="s">
        <v>105</v>
      </c>
      <c r="B86" s="55">
        <f>Basistabelle!B86</f>
        <v>10</v>
      </c>
    </row>
    <row r="87" spans="1:2" x14ac:dyDescent="0.15">
      <c r="A87" s="2" t="s">
        <v>26</v>
      </c>
      <c r="B87" s="87">
        <f>B81/B86</f>
        <v>0</v>
      </c>
    </row>
    <row r="88" spans="1:2" x14ac:dyDescent="0.15">
      <c r="A88" s="24" t="s">
        <v>139</v>
      </c>
      <c r="B88" s="25">
        <f>B11</f>
        <v>1</v>
      </c>
    </row>
    <row r="89" spans="1:2" ht="13.5" thickBot="1" x14ac:dyDescent="0.2"/>
    <row r="90" spans="1:2" s="17" customFormat="1" ht="20.25" thickBot="1" x14ac:dyDescent="0.2">
      <c r="A90" s="16" t="s">
        <v>27</v>
      </c>
      <c r="B90" s="43">
        <f>B85/B88</f>
        <v>0</v>
      </c>
    </row>
    <row r="91" spans="1:2" ht="13.5" thickBot="1" x14ac:dyDescent="0.2">
      <c r="A91" s="12"/>
    </row>
    <row r="92" spans="1:2" s="14" customFormat="1" ht="20.25" thickBot="1" x14ac:dyDescent="0.2">
      <c r="A92" s="1" t="s">
        <v>96</v>
      </c>
      <c r="B92" s="13"/>
    </row>
    <row r="93" spans="1:2" x14ac:dyDescent="0.15">
      <c r="A93" s="88" t="s">
        <v>157</v>
      </c>
      <c r="B93" s="2" t="s">
        <v>104</v>
      </c>
    </row>
    <row r="94" spans="1:2" x14ac:dyDescent="0.15">
      <c r="A94" s="12" t="s">
        <v>28</v>
      </c>
      <c r="B94" s="55">
        <f>Basistabelle!B94</f>
        <v>0</v>
      </c>
    </row>
    <row r="96" spans="1:2" x14ac:dyDescent="0.15">
      <c r="A96" s="12" t="s">
        <v>95</v>
      </c>
      <c r="B96" s="55">
        <f>Basistabelle!B96</f>
        <v>0</v>
      </c>
    </row>
    <row r="98" spans="1:2" x14ac:dyDescent="0.15">
      <c r="A98" s="12" t="s">
        <v>94</v>
      </c>
      <c r="B98" s="55">
        <f>Basistabelle!B98</f>
        <v>0</v>
      </c>
    </row>
    <row r="100" spans="1:2" x14ac:dyDescent="0.15">
      <c r="A100" s="12" t="s">
        <v>93</v>
      </c>
      <c r="B100" s="55">
        <f>Basistabelle!B100</f>
        <v>0</v>
      </c>
    </row>
    <row r="102" spans="1:2" x14ac:dyDescent="0.15">
      <c r="A102" s="12" t="s">
        <v>92</v>
      </c>
      <c r="B102" s="55">
        <f>Basistabelle!B102</f>
        <v>0</v>
      </c>
    </row>
    <row r="104" spans="1:2" x14ac:dyDescent="0.15">
      <c r="A104" s="12" t="s">
        <v>91</v>
      </c>
      <c r="B104" s="55">
        <f>Basistabelle!B104</f>
        <v>0</v>
      </c>
    </row>
    <row r="105" spans="1:2" x14ac:dyDescent="0.15">
      <c r="A105" s="12"/>
    </row>
    <row r="106" spans="1:2" x14ac:dyDescent="0.15">
      <c r="A106" s="12" t="s">
        <v>29</v>
      </c>
      <c r="B106" s="55">
        <f>Basistabelle!B106</f>
        <v>0</v>
      </c>
    </row>
    <row r="108" spans="1:2" x14ac:dyDescent="0.15">
      <c r="A108" s="12" t="s">
        <v>30</v>
      </c>
      <c r="B108" s="55">
        <f>Basistabelle!B108</f>
        <v>0</v>
      </c>
    </row>
    <row r="109" spans="1:2" ht="13.5" thickBot="1" x14ac:dyDescent="0.2">
      <c r="B109" s="23"/>
    </row>
    <row r="110" spans="1:2" ht="13.5" thickBot="1" x14ac:dyDescent="0.2">
      <c r="A110" s="26" t="s">
        <v>31</v>
      </c>
      <c r="B110" s="45">
        <f>SUM(B94:B108)</f>
        <v>0</v>
      </c>
    </row>
    <row r="112" spans="1:2" x14ac:dyDescent="0.15">
      <c r="A112" s="24" t="s">
        <v>32</v>
      </c>
      <c r="B112" s="57">
        <f>B10</f>
        <v>1</v>
      </c>
    </row>
    <row r="113" spans="1:2" ht="13.5" thickBot="1" x14ac:dyDescent="0.2"/>
    <row r="114" spans="1:2" s="17" customFormat="1" ht="20.25" thickBot="1" x14ac:dyDescent="0.2">
      <c r="A114" s="27" t="s">
        <v>33</v>
      </c>
      <c r="B114" s="43">
        <f>B110/B112</f>
        <v>0</v>
      </c>
    </row>
    <row r="115" spans="1:2" x14ac:dyDescent="0.15">
      <c r="A115" s="12"/>
    </row>
    <row r="116" spans="1:2" ht="13.5" thickBot="1" x14ac:dyDescent="0.2"/>
    <row r="117" spans="1:2" s="14" customFormat="1" ht="20.25" thickBot="1" x14ac:dyDescent="0.2">
      <c r="A117" s="1" t="s">
        <v>34</v>
      </c>
      <c r="B117" s="13"/>
    </row>
    <row r="118" spans="1:2" x14ac:dyDescent="0.15">
      <c r="B118" s="2" t="s">
        <v>104</v>
      </c>
    </row>
    <row r="119" spans="1:2" x14ac:dyDescent="0.15">
      <c r="A119" s="12" t="s">
        <v>35</v>
      </c>
      <c r="B119" s="41">
        <f>B58</f>
        <v>0</v>
      </c>
    </row>
    <row r="120" spans="1:2" x14ac:dyDescent="0.15">
      <c r="B120" s="23"/>
    </row>
    <row r="121" spans="1:2" x14ac:dyDescent="0.15">
      <c r="A121" s="12" t="s">
        <v>36</v>
      </c>
      <c r="B121" s="55">
        <f>Basistabelle!B121</f>
        <v>0</v>
      </c>
    </row>
    <row r="122" spans="1:2" x14ac:dyDescent="0.15">
      <c r="B122" s="23"/>
    </row>
    <row r="123" spans="1:2" x14ac:dyDescent="0.15">
      <c r="A123" s="12" t="s">
        <v>37</v>
      </c>
      <c r="B123" s="41">
        <f>B64</f>
        <v>0</v>
      </c>
    </row>
    <row r="124" spans="1:2" x14ac:dyDescent="0.15">
      <c r="B124" s="23"/>
    </row>
    <row r="125" spans="1:2" x14ac:dyDescent="0.15">
      <c r="A125" s="12" t="s">
        <v>38</v>
      </c>
      <c r="B125" s="41">
        <f>B68+B136</f>
        <v>0</v>
      </c>
    </row>
    <row r="126" spans="1:2" x14ac:dyDescent="0.15">
      <c r="B126" s="22"/>
    </row>
    <row r="127" spans="1:2" x14ac:dyDescent="0.15">
      <c r="A127" s="12" t="s">
        <v>39</v>
      </c>
      <c r="B127" s="41">
        <f>(B114+B90+B76+B43)*B112*1.5</f>
        <v>0</v>
      </c>
    </row>
    <row r="128" spans="1:2" x14ac:dyDescent="0.15">
      <c r="B128" s="23"/>
    </row>
    <row r="129" spans="1:2" x14ac:dyDescent="0.15">
      <c r="A129" s="10" t="s">
        <v>40</v>
      </c>
      <c r="B129" s="46">
        <f>SUM(B119:B127)</f>
        <v>0</v>
      </c>
    </row>
    <row r="130" spans="1:2" x14ac:dyDescent="0.15">
      <c r="B130" s="23"/>
    </row>
    <row r="131" spans="1:2" x14ac:dyDescent="0.15">
      <c r="A131" s="12" t="s">
        <v>170</v>
      </c>
      <c r="B131" s="41">
        <f>B129*0.02</f>
        <v>0</v>
      </c>
    </row>
    <row r="132" spans="1:2" x14ac:dyDescent="0.15">
      <c r="B132" s="23"/>
    </row>
    <row r="133" spans="1:2" x14ac:dyDescent="0.15">
      <c r="A133" s="24" t="s">
        <v>41</v>
      </c>
      <c r="B133" s="25">
        <f>B10</f>
        <v>1</v>
      </c>
    </row>
    <row r="134" spans="1:2" ht="13.5" thickBot="1" x14ac:dyDescent="0.2"/>
    <row r="135" spans="1:2" s="17" customFormat="1" ht="20.25" thickBot="1" x14ac:dyDescent="0.2">
      <c r="A135" s="27" t="s">
        <v>42</v>
      </c>
      <c r="B135" s="43">
        <f>B131/B133</f>
        <v>0</v>
      </c>
    </row>
    <row r="136" spans="1:2" ht="13.5" thickBot="1" x14ac:dyDescent="0.2"/>
    <row r="137" spans="1:2" s="14" customFormat="1" ht="20.25" thickBot="1" x14ac:dyDescent="0.2">
      <c r="A137" s="1" t="s">
        <v>43</v>
      </c>
      <c r="B137" s="13"/>
    </row>
    <row r="139" spans="1:2" x14ac:dyDescent="0.15">
      <c r="A139" s="12" t="s">
        <v>44</v>
      </c>
      <c r="B139" s="41">
        <f>B43</f>
        <v>0</v>
      </c>
    </row>
    <row r="140" spans="1:2" x14ac:dyDescent="0.15">
      <c r="A140" s="12" t="s">
        <v>45</v>
      </c>
      <c r="B140" s="41">
        <f>B76</f>
        <v>0</v>
      </c>
    </row>
    <row r="141" spans="1:2" x14ac:dyDescent="0.15">
      <c r="A141" s="12" t="s">
        <v>46</v>
      </c>
      <c r="B141" s="41">
        <f>B90</f>
        <v>0</v>
      </c>
    </row>
    <row r="142" spans="1:2" x14ac:dyDescent="0.15">
      <c r="A142" s="12" t="s">
        <v>47</v>
      </c>
      <c r="B142" s="41">
        <f>B114</f>
        <v>0</v>
      </c>
    </row>
    <row r="143" spans="1:2" x14ac:dyDescent="0.15">
      <c r="A143" s="12" t="s">
        <v>48</v>
      </c>
      <c r="B143" s="41">
        <f>B135</f>
        <v>0</v>
      </c>
    </row>
    <row r="144" spans="1:2" ht="13.5" thickBot="1" x14ac:dyDescent="0.2">
      <c r="B144" s="23"/>
    </row>
    <row r="145" spans="1:2" s="17" customFormat="1" ht="20.25" thickBot="1" x14ac:dyDescent="0.2">
      <c r="A145" s="27" t="s">
        <v>49</v>
      </c>
      <c r="B145" s="43">
        <f>SUM(B139:B143)</f>
        <v>0</v>
      </c>
    </row>
    <row r="147" spans="1:2" x14ac:dyDescent="0.15">
      <c r="A147" s="12"/>
    </row>
    <row r="148" spans="1:2" ht="13.5" thickBot="1" x14ac:dyDescent="0.2">
      <c r="A148" s="80"/>
    </row>
    <row r="149" spans="1:2" s="14" customFormat="1" ht="20.25" thickBot="1" x14ac:dyDescent="0.2">
      <c r="A149" s="1" t="s">
        <v>77</v>
      </c>
      <c r="B149" s="28" t="s">
        <v>50</v>
      </c>
    </row>
    <row r="150" spans="1:2" x14ac:dyDescent="0.2">
      <c r="A150" s="81" t="s">
        <v>130</v>
      </c>
      <c r="B150" s="2" t="s">
        <v>104</v>
      </c>
    </row>
    <row r="151" spans="1:2" x14ac:dyDescent="0.2">
      <c r="A151" s="82" t="s">
        <v>51</v>
      </c>
      <c r="B151" s="64">
        <f>Basistabelle!B151</f>
        <v>0</v>
      </c>
    </row>
    <row r="152" spans="1:2" x14ac:dyDescent="0.2">
      <c r="A152" s="82" t="s">
        <v>162</v>
      </c>
      <c r="B152" s="64">
        <f>Basistabelle!B152</f>
        <v>0</v>
      </c>
    </row>
    <row r="153" spans="1:2" x14ac:dyDescent="0.2">
      <c r="A153" s="82" t="s">
        <v>52</v>
      </c>
      <c r="B153" s="64">
        <f>Basistabelle!B153</f>
        <v>0</v>
      </c>
    </row>
    <row r="154" spans="1:2" x14ac:dyDescent="0.2">
      <c r="A154" s="82" t="s">
        <v>53</v>
      </c>
      <c r="B154" s="64">
        <f>Basistabelle!B154</f>
        <v>0</v>
      </c>
    </row>
    <row r="155" spans="1:2" x14ac:dyDescent="0.2">
      <c r="A155" s="82" t="s">
        <v>54</v>
      </c>
      <c r="B155" s="64">
        <f>Basistabelle!B155</f>
        <v>0</v>
      </c>
    </row>
    <row r="156" spans="1:2" x14ac:dyDescent="0.2">
      <c r="A156" s="82" t="s">
        <v>55</v>
      </c>
      <c r="B156" s="64">
        <f>Basistabelle!B156</f>
        <v>0</v>
      </c>
    </row>
    <row r="157" spans="1:2" x14ac:dyDescent="0.2">
      <c r="A157" s="82" t="s">
        <v>56</v>
      </c>
      <c r="B157" s="64">
        <f>Basistabelle!B157</f>
        <v>0</v>
      </c>
    </row>
    <row r="158" spans="1:2" x14ac:dyDescent="0.2">
      <c r="A158" s="82" t="s">
        <v>129</v>
      </c>
      <c r="B158" s="64">
        <f>Basistabelle!B158</f>
        <v>0</v>
      </c>
    </row>
    <row r="159" spans="1:2" x14ac:dyDescent="0.2">
      <c r="A159" s="82" t="s">
        <v>57</v>
      </c>
      <c r="B159" s="64">
        <f>Basistabelle!B159</f>
        <v>0</v>
      </c>
    </row>
    <row r="160" spans="1:2" x14ac:dyDescent="0.2">
      <c r="A160" s="82" t="s">
        <v>58</v>
      </c>
      <c r="B160" s="64">
        <f>Basistabelle!B160</f>
        <v>0</v>
      </c>
    </row>
    <row r="161" spans="1:2" x14ac:dyDescent="0.2">
      <c r="A161" s="82" t="s">
        <v>59</v>
      </c>
      <c r="B161" s="64">
        <f>Basistabelle!B161</f>
        <v>0</v>
      </c>
    </row>
    <row r="162" spans="1:2" x14ac:dyDescent="0.2">
      <c r="A162" s="82" t="s">
        <v>60</v>
      </c>
      <c r="B162" s="64">
        <f>Basistabelle!B162</f>
        <v>0</v>
      </c>
    </row>
    <row r="163" spans="1:2" x14ac:dyDescent="0.2">
      <c r="A163" s="82" t="s">
        <v>131</v>
      </c>
      <c r="B163" s="64">
        <f>Basistabelle!B163</f>
        <v>0</v>
      </c>
    </row>
    <row r="164" spans="1:2" x14ac:dyDescent="0.2">
      <c r="A164" s="82" t="s">
        <v>61</v>
      </c>
      <c r="B164" s="64">
        <f>Basistabelle!B164</f>
        <v>0</v>
      </c>
    </row>
    <row r="165" spans="1:2" x14ac:dyDescent="0.2">
      <c r="A165" s="82"/>
      <c r="B165" s="15"/>
    </row>
    <row r="166" spans="1:2" x14ac:dyDescent="0.2">
      <c r="A166" s="83" t="s">
        <v>121</v>
      </c>
      <c r="B166" s="79">
        <f>SUM(B151:B165)</f>
        <v>0</v>
      </c>
    </row>
    <row r="167" spans="1:2" x14ac:dyDescent="0.2">
      <c r="A167" s="60" t="s">
        <v>159</v>
      </c>
      <c r="B167" s="15">
        <f>B8</f>
        <v>0</v>
      </c>
    </row>
    <row r="168" spans="1:2" x14ac:dyDescent="0.2">
      <c r="A168" s="82" t="s">
        <v>110</v>
      </c>
      <c r="B168" s="64">
        <f>Basistabelle!B168</f>
        <v>0</v>
      </c>
    </row>
    <row r="169" spans="1:2" x14ac:dyDescent="0.2">
      <c r="A169" s="82" t="s">
        <v>111</v>
      </c>
      <c r="B169" s="64">
        <f>Basistabelle!B169</f>
        <v>0</v>
      </c>
    </row>
    <row r="170" spans="1:2" x14ac:dyDescent="0.2">
      <c r="A170" s="82" t="s">
        <v>112</v>
      </c>
      <c r="B170" s="64">
        <f>Basistabelle!B170</f>
        <v>0</v>
      </c>
    </row>
    <row r="171" spans="1:2" x14ac:dyDescent="0.2">
      <c r="A171" s="82" t="s">
        <v>113</v>
      </c>
      <c r="B171" s="64">
        <f>Basistabelle!B171</f>
        <v>0</v>
      </c>
    </row>
    <row r="172" spans="1:2" x14ac:dyDescent="0.2">
      <c r="A172" s="82" t="s">
        <v>114</v>
      </c>
      <c r="B172" s="64">
        <f>Basistabelle!B172</f>
        <v>0</v>
      </c>
    </row>
    <row r="173" spans="1:2" x14ac:dyDescent="0.2">
      <c r="A173" s="82" t="s">
        <v>115</v>
      </c>
      <c r="B173" s="64">
        <f>Basistabelle!B173</f>
        <v>0</v>
      </c>
    </row>
    <row r="174" spans="1:2" x14ac:dyDescent="0.2">
      <c r="A174" s="82" t="s">
        <v>116</v>
      </c>
      <c r="B174" s="64">
        <f>Basistabelle!B174</f>
        <v>0</v>
      </c>
    </row>
    <row r="175" spans="1:2" x14ac:dyDescent="0.2">
      <c r="A175" s="82" t="s">
        <v>117</v>
      </c>
      <c r="B175" s="64">
        <f>Basistabelle!B175</f>
        <v>0</v>
      </c>
    </row>
    <row r="176" spans="1:2" x14ac:dyDescent="0.2">
      <c r="A176" s="82" t="s">
        <v>118</v>
      </c>
      <c r="B176" s="64">
        <f>Basistabelle!B176</f>
        <v>0</v>
      </c>
    </row>
    <row r="177" spans="1:2" x14ac:dyDescent="0.2">
      <c r="A177" s="82" t="s">
        <v>119</v>
      </c>
      <c r="B177" s="64">
        <f>Basistabelle!B177</f>
        <v>0</v>
      </c>
    </row>
    <row r="178" spans="1:2" x14ac:dyDescent="0.2">
      <c r="A178" s="82" t="s">
        <v>120</v>
      </c>
      <c r="B178" s="64">
        <f>Basistabelle!B178</f>
        <v>0</v>
      </c>
    </row>
    <row r="179" spans="1:2" x14ac:dyDescent="0.2">
      <c r="A179" s="82"/>
      <c r="B179" s="15"/>
    </row>
    <row r="180" spans="1:2" x14ac:dyDescent="0.2">
      <c r="A180" s="83" t="s">
        <v>121</v>
      </c>
      <c r="B180" s="79">
        <f>SUM(B168:B178)</f>
        <v>0</v>
      </c>
    </row>
    <row r="181" spans="1:2" x14ac:dyDescent="0.2">
      <c r="A181" s="81" t="s">
        <v>160</v>
      </c>
      <c r="B181" s="15"/>
    </row>
    <row r="182" spans="1:2" x14ac:dyDescent="0.2">
      <c r="A182" s="82" t="s">
        <v>122</v>
      </c>
      <c r="B182" s="64">
        <f>Basistabelle!B182</f>
        <v>0</v>
      </c>
    </row>
    <row r="183" spans="1:2" x14ac:dyDescent="0.2">
      <c r="A183" s="82" t="s">
        <v>123</v>
      </c>
      <c r="B183" s="64">
        <f>Basistabelle!B183</f>
        <v>0</v>
      </c>
    </row>
    <row r="184" spans="1:2" x14ac:dyDescent="0.2">
      <c r="A184" s="82" t="s">
        <v>132</v>
      </c>
      <c r="B184" s="64">
        <f>Basistabelle!B184</f>
        <v>0</v>
      </c>
    </row>
    <row r="185" spans="1:2" x14ac:dyDescent="0.2">
      <c r="A185" s="82" t="s">
        <v>124</v>
      </c>
      <c r="B185" s="64">
        <f>Basistabelle!B185</f>
        <v>0</v>
      </c>
    </row>
    <row r="186" spans="1:2" x14ac:dyDescent="0.2">
      <c r="A186" s="82" t="s">
        <v>125</v>
      </c>
      <c r="B186" s="64">
        <f>Basistabelle!B186</f>
        <v>0</v>
      </c>
    </row>
    <row r="187" spans="1:2" x14ac:dyDescent="0.2">
      <c r="A187" s="82" t="s">
        <v>126</v>
      </c>
      <c r="B187" s="64">
        <f>Basistabelle!B187</f>
        <v>0</v>
      </c>
    </row>
    <row r="188" spans="1:2" x14ac:dyDescent="0.2">
      <c r="A188" s="82"/>
      <c r="B188" s="49"/>
    </row>
    <row r="189" spans="1:2" x14ac:dyDescent="0.2">
      <c r="A189" s="83" t="s">
        <v>121</v>
      </c>
      <c r="B189" s="63">
        <f>SUM(B182:B188)</f>
        <v>0</v>
      </c>
    </row>
    <row r="190" spans="1:2" x14ac:dyDescent="0.2">
      <c r="A190" s="81" t="s">
        <v>161</v>
      </c>
      <c r="B190" s="49"/>
    </row>
    <row r="191" spans="1:2" x14ac:dyDescent="0.2">
      <c r="A191" s="82" t="s">
        <v>127</v>
      </c>
      <c r="B191" s="64">
        <f>Basistabelle!B191</f>
        <v>0</v>
      </c>
    </row>
    <row r="192" spans="1:2" x14ac:dyDescent="0.2">
      <c r="A192" s="82" t="s">
        <v>128</v>
      </c>
      <c r="B192" s="64">
        <f>Basistabelle!B192</f>
        <v>0</v>
      </c>
    </row>
    <row r="193" spans="1:256" x14ac:dyDescent="0.2">
      <c r="A193" s="82"/>
      <c r="B193" s="49"/>
    </row>
    <row r="194" spans="1:256" x14ac:dyDescent="0.2">
      <c r="A194" s="83" t="s">
        <v>121</v>
      </c>
      <c r="B194" s="62">
        <f>SUM(B191:B193)</f>
        <v>0</v>
      </c>
    </row>
    <row r="195" spans="1:256" ht="13.5" thickBot="1" x14ac:dyDescent="0.2">
      <c r="A195" s="80"/>
    </row>
    <row r="196" spans="1:256" ht="13.5" thickBot="1" x14ac:dyDescent="0.2">
      <c r="A196" s="26" t="s">
        <v>140</v>
      </c>
      <c r="B196" s="29">
        <f>B194+B189+B180+B166</f>
        <v>0</v>
      </c>
    </row>
    <row r="197" spans="1:256" x14ac:dyDescent="0.15">
      <c r="A197" s="12"/>
      <c r="B197" s="15"/>
    </row>
    <row r="198" spans="1:256" x14ac:dyDescent="0.15">
      <c r="A198" s="12" t="s">
        <v>141</v>
      </c>
      <c r="B198" s="15">
        <f>Basistabelle!B196*'Kosten Weinbau Einzelsorte'!B199</f>
        <v>0</v>
      </c>
    </row>
    <row r="199" spans="1:256" x14ac:dyDescent="0.15">
      <c r="A199" s="12" t="s">
        <v>142</v>
      </c>
      <c r="B199" s="15">
        <f>B10-B11</f>
        <v>0</v>
      </c>
    </row>
    <row r="200" spans="1:256" x14ac:dyDescent="0.15">
      <c r="A200" s="80" t="s">
        <v>150</v>
      </c>
      <c r="B200" s="87">
        <f>B87</f>
        <v>0</v>
      </c>
    </row>
    <row r="201" spans="1:256" x14ac:dyDescent="0.15">
      <c r="A201" s="12" t="s">
        <v>156</v>
      </c>
      <c r="B201" s="87">
        <f>B200/B11</f>
        <v>0</v>
      </c>
    </row>
    <row r="202" spans="1:256" ht="13.5" thickBot="1" x14ac:dyDescent="0.2">
      <c r="A202" s="12"/>
      <c r="B202" s="85"/>
    </row>
    <row r="203" spans="1:256" s="52" customFormat="1" ht="13.5" thickBot="1" x14ac:dyDescent="0.2">
      <c r="A203" s="27" t="s">
        <v>143</v>
      </c>
      <c r="B203" s="86">
        <f>B196-B201</f>
        <v>0</v>
      </c>
    </row>
    <row r="204" spans="1:256" s="7" customFormat="1" ht="13.5" thickBot="1" x14ac:dyDescent="0.2">
      <c r="A204" s="53"/>
      <c r="B204" s="54"/>
    </row>
    <row r="205" spans="1:256" s="52" customFormat="1" ht="13.5" thickBot="1" x14ac:dyDescent="0.2">
      <c r="A205" s="27" t="s">
        <v>109</v>
      </c>
      <c r="B205" s="86">
        <f>(Basistabelle!B202*'Kosten Weinbau Einzelsorte'!B199)+('Kosten Weinbau Einzelsorte'!B203*'Kosten Weinbau Einzelsorte'!B11)</f>
        <v>0</v>
      </c>
    </row>
    <row r="206" spans="1:256" x14ac:dyDescent="0.15">
      <c r="A206" s="12"/>
    </row>
    <row r="207" spans="1:256" ht="13.5" thickBot="1" x14ac:dyDescent="0.2">
      <c r="A207" s="80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  <c r="IN207" s="52"/>
      <c r="IO207" s="52"/>
      <c r="IP207" s="52"/>
      <c r="IQ207" s="52"/>
      <c r="IR207" s="52"/>
      <c r="IS207" s="52"/>
      <c r="IT207" s="52"/>
      <c r="IU207" s="52"/>
      <c r="IV207" s="52"/>
    </row>
    <row r="208" spans="1:256" s="73" customFormat="1" ht="20.25" thickBot="1" x14ac:dyDescent="0.2">
      <c r="A208" s="70" t="s">
        <v>144</v>
      </c>
      <c r="B208" s="71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2"/>
      <c r="FA208" s="72"/>
      <c r="FB208" s="72"/>
      <c r="FC208" s="72"/>
      <c r="FD208" s="72"/>
      <c r="FE208" s="72"/>
      <c r="FF208" s="72"/>
      <c r="FG208" s="72"/>
      <c r="FH208" s="72"/>
      <c r="FI208" s="72"/>
      <c r="FJ208" s="72"/>
      <c r="FK208" s="72"/>
      <c r="FL208" s="72"/>
      <c r="FM208" s="72"/>
      <c r="FN208" s="72"/>
      <c r="FO208" s="72"/>
      <c r="FP208" s="72"/>
      <c r="FQ208" s="72"/>
      <c r="FR208" s="72"/>
      <c r="FS208" s="72"/>
      <c r="FT208" s="72"/>
      <c r="FU208" s="72"/>
      <c r="FV208" s="72"/>
      <c r="FW208" s="72"/>
      <c r="FX208" s="72"/>
      <c r="FY208" s="72"/>
      <c r="FZ208" s="72"/>
      <c r="GA208" s="72"/>
      <c r="GB208" s="72"/>
      <c r="GC208" s="72"/>
      <c r="GD208" s="72"/>
      <c r="GE208" s="72"/>
      <c r="GF208" s="72"/>
      <c r="GG208" s="72"/>
      <c r="GH208" s="72"/>
      <c r="GI208" s="72"/>
      <c r="GJ208" s="72"/>
      <c r="GK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  <c r="GY208" s="72"/>
      <c r="GZ208" s="72"/>
      <c r="HA208" s="72"/>
      <c r="HB208" s="72"/>
      <c r="HC208" s="72"/>
      <c r="HD208" s="72"/>
      <c r="HE208" s="72"/>
      <c r="HF208" s="72"/>
      <c r="HG208" s="72"/>
      <c r="HH208" s="72"/>
      <c r="HI208" s="72"/>
      <c r="HJ208" s="72"/>
      <c r="HK208" s="72"/>
      <c r="HL208" s="72"/>
      <c r="HM208" s="72"/>
      <c r="HN208" s="72"/>
      <c r="HO208" s="72"/>
      <c r="HP208" s="72"/>
      <c r="HQ208" s="72"/>
      <c r="HR208" s="72"/>
      <c r="HS208" s="72"/>
      <c r="HT208" s="72"/>
      <c r="HU208" s="72"/>
      <c r="HV208" s="72"/>
      <c r="HW208" s="72"/>
      <c r="HX208" s="72"/>
      <c r="HY208" s="72"/>
      <c r="HZ208" s="72"/>
      <c r="IA208" s="72"/>
      <c r="IB208" s="72"/>
      <c r="IC208" s="72"/>
      <c r="ID208" s="72"/>
      <c r="IE208" s="72"/>
      <c r="IF208" s="72"/>
      <c r="IG208" s="72"/>
      <c r="IH208" s="72"/>
      <c r="II208" s="72"/>
      <c r="IJ208" s="72"/>
      <c r="IK208" s="72"/>
      <c r="IL208" s="72"/>
      <c r="IM208" s="72"/>
      <c r="IN208" s="72"/>
      <c r="IO208" s="72"/>
      <c r="IP208" s="72"/>
      <c r="IQ208" s="72"/>
      <c r="IR208" s="72"/>
      <c r="IS208" s="72"/>
      <c r="IT208" s="72"/>
      <c r="IU208" s="72"/>
      <c r="IV208" s="72"/>
    </row>
    <row r="209" spans="1:256" s="33" customFormat="1" ht="19.5" x14ac:dyDescent="0.15">
      <c r="A209" s="7"/>
      <c r="B209" s="3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52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  <c r="IJ209" s="52"/>
      <c r="IK209" s="52"/>
      <c r="IL209" s="52"/>
      <c r="IM209" s="52"/>
      <c r="IN209" s="52"/>
      <c r="IO209" s="52"/>
      <c r="IP209" s="52"/>
      <c r="IQ209" s="52"/>
      <c r="IR209" s="52"/>
      <c r="IS209" s="52"/>
      <c r="IT209" s="52"/>
      <c r="IU209" s="52"/>
      <c r="IV209" s="52"/>
    </row>
    <row r="210" spans="1:256" s="33" customFormat="1" x14ac:dyDescent="0.15">
      <c r="A210" s="3" t="s">
        <v>49</v>
      </c>
      <c r="B210" s="47">
        <f>B145</f>
        <v>0</v>
      </c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52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  <c r="IJ210" s="52"/>
      <c r="IK210" s="52"/>
      <c r="IL210" s="52"/>
      <c r="IM210" s="52"/>
      <c r="IN210" s="52"/>
      <c r="IO210" s="52"/>
      <c r="IP210" s="52"/>
      <c r="IQ210" s="52"/>
      <c r="IR210" s="52"/>
      <c r="IS210" s="52"/>
      <c r="IT210" s="52"/>
      <c r="IU210" s="52"/>
      <c r="IV210" s="52"/>
    </row>
    <row r="211" spans="1:256" s="33" customFormat="1" x14ac:dyDescent="0.15">
      <c r="A211" s="3" t="s">
        <v>102</v>
      </c>
      <c r="B211" s="34">
        <f>B8+B9</f>
        <v>0</v>
      </c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  <c r="IS211" s="52"/>
      <c r="IT211" s="52"/>
      <c r="IU211" s="52"/>
      <c r="IV211" s="52"/>
    </row>
    <row r="212" spans="1:256" s="33" customFormat="1" ht="13.5" thickBot="1" x14ac:dyDescent="0.2">
      <c r="A212" s="4"/>
      <c r="B212" s="36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52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  <c r="IJ212" s="52"/>
      <c r="IK212" s="52"/>
      <c r="IL212" s="52"/>
      <c r="IM212" s="52"/>
      <c r="IN212" s="52"/>
      <c r="IO212" s="52"/>
      <c r="IP212" s="52"/>
      <c r="IQ212" s="52"/>
      <c r="IR212" s="52"/>
      <c r="IS212" s="52"/>
      <c r="IT212" s="52"/>
      <c r="IU212" s="52"/>
      <c r="IV212" s="52"/>
    </row>
    <row r="213" spans="1:256" s="73" customFormat="1" x14ac:dyDescent="0.15">
      <c r="A213" s="74" t="s">
        <v>145</v>
      </c>
      <c r="B213" s="75" t="e">
        <f>B210/B211</f>
        <v>#DIV/0!</v>
      </c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  <c r="DD213" s="72"/>
      <c r="DE213" s="72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/>
      <c r="DS213" s="72"/>
      <c r="DT213" s="72"/>
      <c r="DU213" s="72"/>
      <c r="DV213" s="72"/>
      <c r="DW213" s="72"/>
      <c r="DX213" s="72"/>
      <c r="DY213" s="72"/>
      <c r="DZ213" s="72"/>
      <c r="EA213" s="72"/>
      <c r="EB213" s="72"/>
      <c r="EC213" s="72"/>
      <c r="ED213" s="72"/>
      <c r="EE213" s="72"/>
      <c r="EF213" s="72"/>
      <c r="EG213" s="72"/>
      <c r="EH213" s="72"/>
      <c r="EI213" s="72"/>
      <c r="EJ213" s="72"/>
      <c r="EK213" s="72"/>
      <c r="EL213" s="72"/>
      <c r="EM213" s="72"/>
      <c r="EN213" s="72"/>
      <c r="EO213" s="72"/>
      <c r="EP213" s="72"/>
      <c r="EQ213" s="72"/>
      <c r="ER213" s="72"/>
      <c r="ES213" s="72"/>
      <c r="ET213" s="72"/>
      <c r="EU213" s="72"/>
      <c r="EV213" s="72"/>
      <c r="EW213" s="72"/>
      <c r="EX213" s="72"/>
      <c r="EY213" s="72"/>
      <c r="EZ213" s="72"/>
      <c r="FA213" s="72"/>
      <c r="FB213" s="72"/>
      <c r="FC213" s="72"/>
      <c r="FD213" s="72"/>
      <c r="FE213" s="72"/>
      <c r="FF213" s="72"/>
      <c r="FG213" s="72"/>
      <c r="FH213" s="72"/>
      <c r="FI213" s="72"/>
      <c r="FJ213" s="72"/>
      <c r="FK213" s="72"/>
      <c r="FL213" s="72"/>
      <c r="FM213" s="72"/>
      <c r="FN213" s="72"/>
      <c r="FO213" s="72"/>
      <c r="FP213" s="72"/>
      <c r="FQ213" s="72"/>
      <c r="FR213" s="72"/>
      <c r="FS213" s="72"/>
      <c r="FT213" s="72"/>
      <c r="FU213" s="72"/>
      <c r="FV213" s="72"/>
      <c r="FW213" s="72"/>
      <c r="FX213" s="72"/>
      <c r="FY213" s="72"/>
      <c r="FZ213" s="72"/>
      <c r="GA213" s="72"/>
      <c r="GB213" s="72"/>
      <c r="GC213" s="72"/>
      <c r="GD213" s="72"/>
      <c r="GE213" s="72"/>
      <c r="GF213" s="72"/>
      <c r="GG213" s="72"/>
      <c r="GH213" s="72"/>
      <c r="GI213" s="72"/>
      <c r="GJ213" s="72"/>
      <c r="GK213" s="72"/>
      <c r="GL213" s="72"/>
      <c r="GM213" s="72"/>
      <c r="GN213" s="72"/>
      <c r="GO213" s="72"/>
      <c r="GP213" s="72"/>
      <c r="GQ213" s="72"/>
      <c r="GR213" s="72"/>
      <c r="GS213" s="72"/>
      <c r="GT213" s="72"/>
      <c r="GU213" s="72"/>
      <c r="GV213" s="72"/>
      <c r="GW213" s="72"/>
      <c r="GX213" s="72"/>
      <c r="GY213" s="72"/>
      <c r="GZ213" s="72"/>
      <c r="HA213" s="72"/>
      <c r="HB213" s="72"/>
      <c r="HC213" s="72"/>
      <c r="HD213" s="72"/>
      <c r="HE213" s="72"/>
      <c r="HF213" s="72"/>
      <c r="HG213" s="72"/>
      <c r="HH213" s="72"/>
      <c r="HI213" s="72"/>
      <c r="HJ213" s="72"/>
      <c r="HK213" s="72"/>
      <c r="HL213" s="72"/>
      <c r="HM213" s="72"/>
      <c r="HN213" s="72"/>
      <c r="HO213" s="72"/>
      <c r="HP213" s="72"/>
      <c r="HQ213" s="72"/>
      <c r="HR213" s="72"/>
      <c r="HS213" s="72"/>
      <c r="HT213" s="72"/>
      <c r="HU213" s="72"/>
      <c r="HV213" s="72"/>
      <c r="HW213" s="72"/>
      <c r="HX213" s="72"/>
      <c r="HY213" s="72"/>
      <c r="HZ213" s="72"/>
      <c r="IA213" s="72"/>
      <c r="IB213" s="72"/>
      <c r="IC213" s="72"/>
      <c r="ID213" s="72"/>
      <c r="IE213" s="72"/>
      <c r="IF213" s="72"/>
      <c r="IG213" s="72"/>
      <c r="IH213" s="72"/>
      <c r="II213" s="72"/>
      <c r="IJ213" s="72"/>
      <c r="IK213" s="72"/>
      <c r="IL213" s="72"/>
      <c r="IM213" s="72"/>
      <c r="IN213" s="72"/>
      <c r="IO213" s="72"/>
      <c r="IP213" s="72"/>
      <c r="IQ213" s="72"/>
      <c r="IR213" s="72"/>
      <c r="IS213" s="72"/>
      <c r="IT213" s="72"/>
      <c r="IU213" s="72"/>
      <c r="IV213" s="72"/>
    </row>
    <row r="214" spans="1:256" s="33" customFormat="1" ht="13.5" thickBot="1" x14ac:dyDescent="0.2">
      <c r="A214" s="4"/>
      <c r="B214" s="37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  <c r="IS214" s="52"/>
      <c r="IT214" s="52"/>
      <c r="IU214" s="52"/>
      <c r="IV214" s="52"/>
    </row>
    <row r="215" spans="1:256" x14ac:dyDescent="0.15">
      <c r="A215" s="3"/>
      <c r="B215" s="11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  <c r="IS215" s="52"/>
      <c r="IT215" s="52"/>
      <c r="IU215" s="52"/>
      <c r="IV215" s="52"/>
    </row>
    <row r="216" spans="1:256" x14ac:dyDescent="0.15">
      <c r="A216" s="3" t="s">
        <v>4</v>
      </c>
      <c r="B216" s="47">
        <f>B12</f>
        <v>0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52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  <c r="IJ216" s="52"/>
      <c r="IK216" s="52"/>
      <c r="IL216" s="52"/>
      <c r="IM216" s="52"/>
      <c r="IN216" s="52"/>
      <c r="IO216" s="52"/>
      <c r="IP216" s="52"/>
      <c r="IQ216" s="52"/>
      <c r="IR216" s="52"/>
      <c r="IS216" s="52"/>
      <c r="IT216" s="52"/>
      <c r="IU216" s="52"/>
      <c r="IV216" s="52"/>
    </row>
    <row r="217" spans="1:256" x14ac:dyDescent="0.15">
      <c r="A217" s="3" t="s">
        <v>72</v>
      </c>
      <c r="B217" s="47">
        <f>B210</f>
        <v>0</v>
      </c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52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  <c r="IJ217" s="52"/>
      <c r="IK217" s="52"/>
      <c r="IL217" s="52"/>
      <c r="IM217" s="52"/>
      <c r="IN217" s="52"/>
      <c r="IO217" s="52"/>
      <c r="IP217" s="52"/>
      <c r="IQ217" s="52"/>
      <c r="IR217" s="52"/>
      <c r="IS217" s="52"/>
      <c r="IT217" s="52"/>
      <c r="IU217" s="52"/>
      <c r="IV217" s="52"/>
    </row>
    <row r="218" spans="1:256" x14ac:dyDescent="0.15">
      <c r="A218" s="3"/>
      <c r="B218" s="38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52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  <c r="IJ218" s="52"/>
      <c r="IK218" s="52"/>
      <c r="IL218" s="52"/>
      <c r="IM218" s="52"/>
      <c r="IN218" s="52"/>
      <c r="IO218" s="52"/>
      <c r="IP218" s="52"/>
      <c r="IQ218" s="52"/>
      <c r="IR218" s="52"/>
      <c r="IS218" s="52"/>
      <c r="IT218" s="52"/>
      <c r="IU218" s="52"/>
      <c r="IV218" s="52"/>
    </row>
    <row r="219" spans="1:256" s="72" customFormat="1" x14ac:dyDescent="0.15">
      <c r="A219" s="76" t="s">
        <v>173</v>
      </c>
      <c r="B219" s="75">
        <f>B216-B217</f>
        <v>0</v>
      </c>
    </row>
    <row r="220" spans="1:256" x14ac:dyDescent="0.15">
      <c r="A220" s="3" t="s">
        <v>165</v>
      </c>
      <c r="B220" s="47">
        <f>B219+(B200*B86)</f>
        <v>0</v>
      </c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52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  <c r="IJ220" s="52"/>
      <c r="IK220" s="52"/>
      <c r="IL220" s="52"/>
      <c r="IM220" s="52"/>
      <c r="IN220" s="52"/>
      <c r="IO220" s="52"/>
      <c r="IP220" s="52"/>
      <c r="IQ220" s="52"/>
      <c r="IR220" s="52"/>
      <c r="IS220" s="52"/>
      <c r="IT220" s="52"/>
      <c r="IU220" s="52"/>
      <c r="IV220" s="52"/>
    </row>
    <row r="221" spans="1:256" x14ac:dyDescent="0.15">
      <c r="A221" s="3"/>
      <c r="B221" s="38"/>
    </row>
    <row r="222" spans="1:256" x14ac:dyDescent="0.15">
      <c r="A222" s="6" t="s">
        <v>183</v>
      </c>
      <c r="B222" s="48">
        <f>Basistabelle!B218</f>
        <v>0</v>
      </c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</row>
    <row r="223" spans="1:256" x14ac:dyDescent="0.15">
      <c r="A223" s="3"/>
      <c r="B223" s="47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</row>
    <row r="224" spans="1:256" x14ac:dyDescent="0.15">
      <c r="A224" s="3" t="s">
        <v>62</v>
      </c>
      <c r="B224" s="47">
        <f>B219</f>
        <v>0</v>
      </c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52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  <c r="IJ224" s="52"/>
      <c r="IK224" s="52"/>
      <c r="IL224" s="52"/>
      <c r="IM224" s="52"/>
      <c r="IN224" s="52"/>
      <c r="IO224" s="52"/>
      <c r="IP224" s="52"/>
      <c r="IQ224" s="52"/>
      <c r="IR224" s="52"/>
      <c r="IS224" s="52"/>
      <c r="IT224" s="52"/>
      <c r="IU224" s="52"/>
      <c r="IV224" s="52"/>
    </row>
    <row r="225" spans="1:256" x14ac:dyDescent="0.15">
      <c r="A225" s="3" t="s">
        <v>164</v>
      </c>
      <c r="B225" s="40">
        <f>B11</f>
        <v>1</v>
      </c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  <c r="IJ225" s="52"/>
      <c r="IK225" s="52"/>
      <c r="IL225" s="52"/>
      <c r="IM225" s="52"/>
      <c r="IN225" s="52"/>
      <c r="IO225" s="52"/>
      <c r="IP225" s="52"/>
      <c r="IQ225" s="52"/>
      <c r="IR225" s="52"/>
      <c r="IS225" s="52"/>
      <c r="IT225" s="52"/>
      <c r="IU225" s="52"/>
      <c r="IV225" s="52"/>
    </row>
    <row r="226" spans="1:256" s="72" customFormat="1" x14ac:dyDescent="0.15">
      <c r="A226" s="3"/>
      <c r="B226" s="38"/>
    </row>
    <row r="227" spans="1:256" x14ac:dyDescent="0.15">
      <c r="A227" s="76" t="s">
        <v>174</v>
      </c>
      <c r="B227" s="75">
        <f>B224*B225</f>
        <v>0</v>
      </c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52"/>
      <c r="GP227" s="52"/>
      <c r="GQ227" s="52"/>
      <c r="GR227" s="52"/>
      <c r="GS227" s="52"/>
      <c r="GT227" s="52"/>
      <c r="GU227" s="52"/>
      <c r="GV227" s="52"/>
      <c r="GW227" s="52"/>
      <c r="GX227" s="52"/>
      <c r="GY227" s="52"/>
      <c r="GZ227" s="52"/>
      <c r="HA227" s="52"/>
      <c r="HB227" s="52"/>
      <c r="HC227" s="52"/>
      <c r="HD227" s="52"/>
      <c r="HE227" s="52"/>
      <c r="HF227" s="52"/>
      <c r="HG227" s="52"/>
      <c r="HH227" s="52"/>
      <c r="HI227" s="52"/>
      <c r="HJ227" s="52"/>
      <c r="HK227" s="52"/>
      <c r="HL227" s="52"/>
      <c r="HM227" s="52"/>
      <c r="HN227" s="52"/>
      <c r="HO227" s="52"/>
      <c r="HP227" s="52"/>
      <c r="HQ227" s="52"/>
      <c r="HR227" s="52"/>
      <c r="HS227" s="52"/>
      <c r="HT227" s="52"/>
      <c r="HU227" s="52"/>
      <c r="HV227" s="52"/>
      <c r="HW227" s="52"/>
      <c r="HX227" s="52"/>
      <c r="HY227" s="52"/>
      <c r="HZ227" s="52"/>
      <c r="IA227" s="52"/>
      <c r="IB227" s="52"/>
      <c r="IC227" s="52"/>
      <c r="ID227" s="52"/>
      <c r="IE227" s="52"/>
      <c r="IF227" s="52"/>
      <c r="IG227" s="52"/>
      <c r="IH227" s="52"/>
      <c r="II227" s="52"/>
      <c r="IJ227" s="52"/>
      <c r="IK227" s="52"/>
      <c r="IL227" s="52"/>
      <c r="IM227" s="52"/>
      <c r="IN227" s="52"/>
      <c r="IO227" s="52"/>
      <c r="IP227" s="52"/>
      <c r="IQ227" s="52"/>
      <c r="IR227" s="52"/>
      <c r="IS227" s="52"/>
      <c r="IT227" s="52"/>
      <c r="IU227" s="52"/>
      <c r="IV227" s="52"/>
    </row>
    <row r="228" spans="1:256" x14ac:dyDescent="0.15">
      <c r="A228" s="3"/>
      <c r="B228" s="38"/>
    </row>
    <row r="229" spans="1:256" s="72" customFormat="1" x14ac:dyDescent="0.15">
      <c r="A229" s="6" t="s">
        <v>175</v>
      </c>
      <c r="B229" s="48">
        <f>Basistabelle!B223</f>
        <v>0</v>
      </c>
    </row>
    <row r="230" spans="1:256" x14ac:dyDescent="0.15"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52"/>
      <c r="GP230" s="52"/>
      <c r="GQ230" s="52"/>
      <c r="GR230" s="52"/>
      <c r="GS230" s="52"/>
      <c r="GT230" s="52"/>
      <c r="GU230" s="52"/>
      <c r="GV230" s="52"/>
      <c r="GW230" s="52"/>
      <c r="GX230" s="52"/>
      <c r="GY230" s="52"/>
      <c r="GZ230" s="52"/>
      <c r="HA230" s="52"/>
      <c r="HB230" s="52"/>
      <c r="HC230" s="52"/>
      <c r="HD230" s="52"/>
      <c r="HE230" s="52"/>
      <c r="HF230" s="52"/>
      <c r="HG230" s="52"/>
      <c r="HH230" s="52"/>
      <c r="HI230" s="52"/>
      <c r="HJ230" s="52"/>
      <c r="HK230" s="52"/>
      <c r="HL230" s="52"/>
      <c r="HM230" s="52"/>
      <c r="HN230" s="52"/>
      <c r="HO230" s="52"/>
      <c r="HP230" s="52"/>
      <c r="HQ230" s="52"/>
      <c r="HR230" s="52"/>
      <c r="HS230" s="52"/>
      <c r="HT230" s="52"/>
      <c r="HU230" s="52"/>
      <c r="HV230" s="52"/>
      <c r="HW230" s="52"/>
      <c r="HX230" s="52"/>
      <c r="HY230" s="52"/>
      <c r="HZ230" s="52"/>
      <c r="IA230" s="52"/>
      <c r="IB230" s="52"/>
      <c r="IC230" s="52"/>
      <c r="ID230" s="52"/>
      <c r="IE230" s="52"/>
      <c r="IF230" s="52"/>
      <c r="IG230" s="52"/>
      <c r="IH230" s="52"/>
      <c r="II230" s="52"/>
      <c r="IJ230" s="52"/>
      <c r="IK230" s="52"/>
      <c r="IL230" s="52"/>
      <c r="IM230" s="52"/>
      <c r="IN230" s="52"/>
      <c r="IO230" s="52"/>
      <c r="IP230" s="52"/>
      <c r="IQ230" s="52"/>
      <c r="IR230" s="52"/>
      <c r="IS230" s="52"/>
      <c r="IT230" s="52"/>
      <c r="IU230" s="52"/>
      <c r="IV230" s="52"/>
    </row>
    <row r="231" spans="1:256" s="78" customFormat="1" x14ac:dyDescent="0.15">
      <c r="A231" s="77" t="s">
        <v>146</v>
      </c>
      <c r="B231" s="92" t="e">
        <f>B220/B196</f>
        <v>#DIV/0!</v>
      </c>
    </row>
    <row r="232" spans="1:256" x14ac:dyDescent="0.15"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52"/>
      <c r="GP232" s="52"/>
      <c r="GQ232" s="52"/>
      <c r="GR232" s="52"/>
      <c r="GS232" s="52"/>
      <c r="GT232" s="52"/>
      <c r="GU232" s="52"/>
      <c r="GV232" s="52"/>
      <c r="GW232" s="52"/>
      <c r="GX232" s="52"/>
      <c r="GY232" s="52"/>
      <c r="GZ232" s="52"/>
      <c r="HA232" s="52"/>
      <c r="HB232" s="52"/>
      <c r="HC232" s="52"/>
      <c r="HD232" s="52"/>
      <c r="HE232" s="52"/>
      <c r="HF232" s="52"/>
      <c r="HG232" s="52"/>
      <c r="HH232" s="52"/>
      <c r="HI232" s="52"/>
      <c r="HJ232" s="52"/>
      <c r="HK232" s="52"/>
      <c r="HL232" s="52"/>
      <c r="HM232" s="52"/>
      <c r="HN232" s="52"/>
      <c r="HO232" s="52"/>
      <c r="HP232" s="52"/>
      <c r="HQ232" s="52"/>
      <c r="HR232" s="52"/>
      <c r="HS232" s="52"/>
      <c r="HT232" s="52"/>
      <c r="HU232" s="52"/>
      <c r="HV232" s="52"/>
      <c r="HW232" s="52"/>
      <c r="HX232" s="52"/>
      <c r="HY232" s="52"/>
      <c r="HZ232" s="52"/>
      <c r="IA232" s="52"/>
      <c r="IB232" s="52"/>
      <c r="IC232" s="52"/>
      <c r="ID232" s="52"/>
      <c r="IE232" s="52"/>
      <c r="IF232" s="52"/>
      <c r="IG232" s="52"/>
      <c r="IH232" s="52"/>
      <c r="II232" s="52"/>
      <c r="IJ232" s="52"/>
      <c r="IK232" s="52"/>
      <c r="IL232" s="52"/>
      <c r="IM232" s="52"/>
      <c r="IN232" s="52"/>
      <c r="IO232" s="52"/>
      <c r="IP232" s="52"/>
      <c r="IQ232" s="52"/>
      <c r="IR232" s="52"/>
      <c r="IS232" s="52"/>
      <c r="IT232" s="52"/>
      <c r="IU232" s="52"/>
      <c r="IV232" s="52"/>
    </row>
    <row r="233" spans="1:256" x14ac:dyDescent="0.15">
      <c r="A233" s="65" t="s">
        <v>176</v>
      </c>
      <c r="B233" s="66" t="e">
        <f>Basistabelle!B227</f>
        <v>#DIV/0!</v>
      </c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52"/>
      <c r="GP233" s="52"/>
      <c r="GQ233" s="52"/>
      <c r="GR233" s="52"/>
      <c r="GS233" s="52"/>
      <c r="GT233" s="52"/>
      <c r="GU233" s="52"/>
      <c r="GV233" s="52"/>
      <c r="GW233" s="52"/>
      <c r="GX233" s="52"/>
      <c r="GY233" s="52"/>
      <c r="GZ233" s="52"/>
      <c r="HA233" s="52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2"/>
      <c r="IC233" s="52"/>
      <c r="ID233" s="52"/>
      <c r="IE233" s="52"/>
      <c r="IF233" s="52"/>
      <c r="IG233" s="52"/>
      <c r="IH233" s="52"/>
      <c r="II233" s="52"/>
      <c r="IJ233" s="52"/>
      <c r="IK233" s="52"/>
      <c r="IL233" s="52"/>
      <c r="IM233" s="52"/>
      <c r="IN233" s="52"/>
      <c r="IO233" s="52"/>
      <c r="IP233" s="52"/>
      <c r="IQ233" s="52"/>
      <c r="IR233" s="52"/>
      <c r="IS233" s="52"/>
      <c r="IT233" s="52"/>
      <c r="IU233" s="52"/>
      <c r="IV233" s="52"/>
    </row>
    <row r="234" spans="1:256" x14ac:dyDescent="0.15"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52"/>
      <c r="GP234" s="52"/>
      <c r="GQ234" s="52"/>
      <c r="GR234" s="52"/>
      <c r="GS234" s="52"/>
      <c r="GT234" s="52"/>
      <c r="GU234" s="52"/>
      <c r="GV234" s="52"/>
      <c r="GW234" s="52"/>
      <c r="GX234" s="52"/>
      <c r="GY234" s="52"/>
      <c r="GZ234" s="52"/>
      <c r="HA234" s="52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2"/>
      <c r="IC234" s="52"/>
      <c r="ID234" s="52"/>
      <c r="IE234" s="52"/>
      <c r="IF234" s="52"/>
      <c r="IG234" s="52"/>
      <c r="IH234" s="52"/>
      <c r="II234" s="52"/>
      <c r="IJ234" s="52"/>
      <c r="IK234" s="52"/>
      <c r="IL234" s="52"/>
      <c r="IM234" s="52"/>
      <c r="IN234" s="52"/>
      <c r="IO234" s="52"/>
      <c r="IP234" s="52"/>
      <c r="IQ234" s="52"/>
      <c r="IR234" s="52"/>
      <c r="IS234" s="52"/>
      <c r="IT234" s="52"/>
      <c r="IU234" s="52"/>
      <c r="IV234" s="52"/>
    </row>
    <row r="235" spans="1:256" s="73" customFormat="1" x14ac:dyDescent="0.15">
      <c r="A235" s="76" t="s">
        <v>177</v>
      </c>
      <c r="B235" s="91" t="e">
        <f>B219/B203</f>
        <v>#DIV/0!</v>
      </c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/>
      <c r="DT235" s="72"/>
      <c r="DU235" s="72"/>
      <c r="DV235" s="72"/>
      <c r="DW235" s="72"/>
      <c r="DX235" s="72"/>
      <c r="DY235" s="72"/>
      <c r="DZ235" s="72"/>
      <c r="EA235" s="72"/>
      <c r="EB235" s="72"/>
      <c r="EC235" s="72"/>
      <c r="ED235" s="72"/>
      <c r="EE235" s="72"/>
      <c r="EF235" s="72"/>
      <c r="EG235" s="72"/>
      <c r="EH235" s="72"/>
      <c r="EI235" s="72"/>
      <c r="EJ235" s="72"/>
      <c r="EK235" s="72"/>
      <c r="EL235" s="72"/>
      <c r="EM235" s="72"/>
      <c r="EN235" s="72"/>
      <c r="EO235" s="72"/>
      <c r="EP235" s="72"/>
      <c r="EQ235" s="72"/>
      <c r="ER235" s="72"/>
      <c r="ES235" s="72"/>
      <c r="ET235" s="72"/>
      <c r="EU235" s="72"/>
      <c r="EV235" s="72"/>
      <c r="EW235" s="72"/>
      <c r="EX235" s="72"/>
      <c r="EY235" s="72"/>
      <c r="EZ235" s="72"/>
      <c r="FA235" s="72"/>
      <c r="FB235" s="72"/>
      <c r="FC235" s="72"/>
      <c r="FD235" s="72"/>
      <c r="FE235" s="72"/>
      <c r="FF235" s="72"/>
      <c r="FG235" s="72"/>
      <c r="FH235" s="72"/>
      <c r="FI235" s="72"/>
      <c r="FJ235" s="72"/>
      <c r="FK235" s="72"/>
      <c r="FL235" s="72"/>
      <c r="FM235" s="72"/>
      <c r="FN235" s="72"/>
      <c r="FO235" s="72"/>
      <c r="FP235" s="72"/>
      <c r="FQ235" s="72"/>
      <c r="FR235" s="72"/>
      <c r="FS235" s="72"/>
      <c r="FT235" s="72"/>
      <c r="FU235" s="72"/>
      <c r="FV235" s="72"/>
      <c r="FW235" s="72"/>
      <c r="FX235" s="72"/>
      <c r="FY235" s="72"/>
      <c r="FZ235" s="72"/>
      <c r="GA235" s="72"/>
      <c r="GB235" s="72"/>
      <c r="GC235" s="72"/>
      <c r="GD235" s="72"/>
      <c r="GE235" s="72"/>
      <c r="GF235" s="72"/>
      <c r="GG235" s="72"/>
      <c r="GH235" s="72"/>
      <c r="GI235" s="72"/>
      <c r="GJ235" s="72"/>
      <c r="GK235" s="72"/>
      <c r="GL235" s="72"/>
      <c r="GM235" s="72"/>
      <c r="GN235" s="72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  <c r="GY235" s="72"/>
      <c r="GZ235" s="72"/>
      <c r="HA235" s="72"/>
      <c r="HB235" s="72"/>
      <c r="HC235" s="72"/>
      <c r="HD235" s="72"/>
      <c r="HE235" s="72"/>
      <c r="HF235" s="72"/>
      <c r="HG235" s="72"/>
      <c r="HH235" s="72"/>
      <c r="HI235" s="72"/>
      <c r="HJ235" s="72"/>
      <c r="HK235" s="72"/>
      <c r="HL235" s="72"/>
      <c r="HM235" s="72"/>
      <c r="HN235" s="72"/>
      <c r="HO235" s="72"/>
      <c r="HP235" s="72"/>
      <c r="HQ235" s="72"/>
      <c r="HR235" s="72"/>
      <c r="HS235" s="72"/>
      <c r="HT235" s="72"/>
      <c r="HU235" s="72"/>
      <c r="HV235" s="72"/>
      <c r="HW235" s="72"/>
      <c r="HX235" s="72"/>
      <c r="HY235" s="72"/>
      <c r="HZ235" s="72"/>
      <c r="IA235" s="72"/>
      <c r="IB235" s="72"/>
      <c r="IC235" s="72"/>
      <c r="ID235" s="72"/>
      <c r="IE235" s="72"/>
      <c r="IF235" s="72"/>
      <c r="IG235" s="72"/>
      <c r="IH235" s="72"/>
      <c r="II235" s="72"/>
      <c r="IJ235" s="72"/>
      <c r="IK235" s="72"/>
      <c r="IL235" s="72"/>
      <c r="IM235" s="72"/>
      <c r="IN235" s="72"/>
      <c r="IO235" s="72"/>
      <c r="IP235" s="72"/>
      <c r="IQ235" s="72"/>
      <c r="IR235" s="72"/>
      <c r="IS235" s="72"/>
      <c r="IT235" s="72"/>
      <c r="IU235" s="72"/>
      <c r="IV235" s="72"/>
    </row>
    <row r="236" spans="1:256" x14ac:dyDescent="0.15">
      <c r="A236" s="3"/>
      <c r="B236" s="3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2"/>
      <c r="IC236" s="52"/>
      <c r="ID236" s="52"/>
      <c r="IE236" s="52"/>
      <c r="IF236" s="52"/>
      <c r="IG236" s="52"/>
      <c r="IH236" s="52"/>
      <c r="II236" s="52"/>
      <c r="IJ236" s="52"/>
      <c r="IK236" s="52"/>
      <c r="IL236" s="52"/>
      <c r="IM236" s="52"/>
      <c r="IN236" s="52"/>
      <c r="IO236" s="52"/>
      <c r="IP236" s="52"/>
      <c r="IQ236" s="52"/>
      <c r="IR236" s="52"/>
      <c r="IS236" s="52"/>
      <c r="IT236" s="52"/>
      <c r="IU236" s="52"/>
      <c r="IV236" s="52"/>
    </row>
    <row r="237" spans="1:256" x14ac:dyDescent="0.15">
      <c r="A237" s="6" t="s">
        <v>178</v>
      </c>
      <c r="B237" s="48" t="e">
        <f>Basistabelle!B231</f>
        <v>#DIV/0!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52"/>
      <c r="GP237" s="52"/>
      <c r="GQ237" s="52"/>
      <c r="GR237" s="52"/>
      <c r="GS237" s="52"/>
      <c r="GT237" s="52"/>
      <c r="GU237" s="52"/>
      <c r="GV237" s="52"/>
      <c r="GW237" s="52"/>
      <c r="GX237" s="52"/>
      <c r="GY237" s="52"/>
      <c r="GZ237" s="52"/>
      <c r="HA237" s="52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2"/>
      <c r="IC237" s="52"/>
      <c r="ID237" s="52"/>
      <c r="IE237" s="52"/>
      <c r="IF237" s="52"/>
      <c r="IG237" s="52"/>
      <c r="IH237" s="52"/>
      <c r="II237" s="52"/>
      <c r="IJ237" s="52"/>
      <c r="IK237" s="52"/>
      <c r="IL237" s="52"/>
      <c r="IM237" s="52"/>
      <c r="IN237" s="52"/>
      <c r="IO237" s="52"/>
      <c r="IP237" s="52"/>
      <c r="IQ237" s="52"/>
      <c r="IR237" s="52"/>
      <c r="IS237" s="52"/>
      <c r="IT237" s="52"/>
      <c r="IU237" s="52"/>
      <c r="IV237" s="52"/>
    </row>
    <row r="238" spans="1:256" s="33" customFormat="1" x14ac:dyDescent="0.15">
      <c r="A238" s="3"/>
      <c r="B238" s="3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52"/>
      <c r="GP238" s="52"/>
      <c r="GQ238" s="52"/>
      <c r="GR238" s="52"/>
      <c r="GS238" s="52"/>
      <c r="GT238" s="52"/>
      <c r="GU238" s="52"/>
      <c r="GV238" s="52"/>
      <c r="GW238" s="52"/>
      <c r="GX238" s="52"/>
      <c r="GY238" s="52"/>
      <c r="GZ238" s="52"/>
      <c r="HA238" s="52"/>
      <c r="HB238" s="52"/>
      <c r="HC238" s="52"/>
      <c r="HD238" s="52"/>
      <c r="HE238" s="52"/>
      <c r="HF238" s="52"/>
      <c r="HG238" s="52"/>
      <c r="HH238" s="52"/>
      <c r="HI238" s="52"/>
      <c r="HJ238" s="52"/>
      <c r="HK238" s="52"/>
      <c r="HL238" s="52"/>
      <c r="HM238" s="52"/>
      <c r="HN238" s="52"/>
      <c r="HO238" s="52"/>
      <c r="HP238" s="52"/>
      <c r="HQ238" s="52"/>
      <c r="HR238" s="52"/>
      <c r="HS238" s="52"/>
      <c r="HT238" s="52"/>
      <c r="HU238" s="52"/>
      <c r="HV238" s="52"/>
      <c r="HW238" s="52"/>
      <c r="HX238" s="52"/>
      <c r="HY238" s="52"/>
      <c r="HZ238" s="52"/>
      <c r="IA238" s="52"/>
      <c r="IB238" s="52"/>
      <c r="IC238" s="52"/>
      <c r="ID238" s="52"/>
      <c r="IE238" s="52"/>
      <c r="IF238" s="52"/>
      <c r="IG238" s="52"/>
      <c r="IH238" s="52"/>
      <c r="II238" s="52"/>
      <c r="IJ238" s="52"/>
      <c r="IK238" s="52"/>
      <c r="IL238" s="52"/>
      <c r="IM238" s="52"/>
      <c r="IN238" s="52"/>
      <c r="IO238" s="52"/>
      <c r="IP238" s="52"/>
      <c r="IQ238" s="52"/>
      <c r="IR238" s="52"/>
      <c r="IS238" s="52"/>
      <c r="IT238" s="52"/>
      <c r="IU238" s="52"/>
      <c r="IV238" s="52"/>
    </row>
    <row r="239" spans="1:256" s="33" customFormat="1" x14ac:dyDescent="0.15">
      <c r="A239" s="3"/>
      <c r="B239" s="47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  <c r="IJ239" s="52"/>
      <c r="IK239" s="52"/>
      <c r="IL239" s="52"/>
      <c r="IM239" s="52"/>
      <c r="IN239" s="52"/>
      <c r="IO239" s="52"/>
      <c r="IP239" s="52"/>
      <c r="IQ239" s="52"/>
      <c r="IR239" s="52"/>
      <c r="IS239" s="52"/>
      <c r="IT239" s="52"/>
      <c r="IU239" s="52"/>
      <c r="IV239" s="52"/>
    </row>
    <row r="240" spans="1:256" s="33" customFormat="1" x14ac:dyDescent="0.15">
      <c r="A240" s="3"/>
      <c r="B240" s="47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52"/>
      <c r="GP240" s="52"/>
      <c r="GQ240" s="52"/>
      <c r="GR240" s="52"/>
      <c r="GS240" s="52"/>
      <c r="GT240" s="52"/>
      <c r="GU240" s="52"/>
      <c r="GV240" s="52"/>
      <c r="GW240" s="52"/>
      <c r="GX240" s="52"/>
      <c r="GY240" s="52"/>
      <c r="GZ240" s="52"/>
      <c r="HA240" s="52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2"/>
      <c r="IC240" s="52"/>
      <c r="ID240" s="52"/>
      <c r="IE240" s="52"/>
      <c r="IF240" s="52"/>
      <c r="IG240" s="52"/>
      <c r="IH240" s="52"/>
      <c r="II240" s="52"/>
      <c r="IJ240" s="52"/>
      <c r="IK240" s="52"/>
      <c r="IL240" s="52"/>
      <c r="IM240" s="52"/>
      <c r="IN240" s="52"/>
      <c r="IO240" s="52"/>
      <c r="IP240" s="52"/>
      <c r="IQ240" s="52"/>
      <c r="IR240" s="52"/>
      <c r="IS240" s="52"/>
      <c r="IT240" s="52"/>
      <c r="IU240" s="52"/>
      <c r="IV240" s="52"/>
    </row>
    <row r="241" spans="1:256" s="33" customFormat="1" x14ac:dyDescent="0.15">
      <c r="A241" s="3"/>
      <c r="B241" s="47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52"/>
      <c r="GP241" s="52"/>
      <c r="GQ241" s="52"/>
      <c r="GR241" s="52"/>
      <c r="GS241" s="52"/>
      <c r="GT241" s="52"/>
      <c r="GU241" s="52"/>
      <c r="GV241" s="52"/>
      <c r="GW241" s="52"/>
      <c r="GX241" s="52"/>
      <c r="GY241" s="52"/>
      <c r="GZ241" s="52"/>
      <c r="HA241" s="52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2"/>
      <c r="IC241" s="52"/>
      <c r="ID241" s="52"/>
      <c r="IE241" s="52"/>
      <c r="IF241" s="52"/>
      <c r="IG241" s="52"/>
      <c r="IH241" s="52"/>
      <c r="II241" s="52"/>
      <c r="IJ241" s="52"/>
      <c r="IK241" s="52"/>
      <c r="IL241" s="52"/>
      <c r="IM241" s="52"/>
      <c r="IN241" s="52"/>
      <c r="IO241" s="52"/>
      <c r="IP241" s="52"/>
      <c r="IQ241" s="52"/>
      <c r="IR241" s="52"/>
      <c r="IS241" s="52"/>
      <c r="IT241" s="52"/>
      <c r="IU241" s="52"/>
      <c r="IV241" s="52"/>
    </row>
    <row r="242" spans="1:256" s="33" customFormat="1" x14ac:dyDescent="0.15">
      <c r="A242" s="3"/>
      <c r="B242" s="39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52"/>
      <c r="GP242" s="52"/>
      <c r="GQ242" s="52"/>
      <c r="GR242" s="52"/>
      <c r="GS242" s="52"/>
      <c r="GT242" s="52"/>
      <c r="GU242" s="52"/>
      <c r="GV242" s="52"/>
      <c r="GW242" s="52"/>
      <c r="GX242" s="52"/>
      <c r="GY242" s="52"/>
      <c r="GZ242" s="52"/>
      <c r="HA242" s="52"/>
      <c r="HB242" s="52"/>
      <c r="HC242" s="52"/>
      <c r="HD242" s="52"/>
      <c r="HE242" s="52"/>
      <c r="HF242" s="52"/>
      <c r="HG242" s="52"/>
      <c r="HH242" s="52"/>
      <c r="HI242" s="52"/>
      <c r="HJ242" s="52"/>
      <c r="HK242" s="52"/>
      <c r="HL242" s="52"/>
      <c r="HM242" s="52"/>
      <c r="HN242" s="52"/>
      <c r="HO242" s="52"/>
      <c r="HP242" s="52"/>
      <c r="HQ242" s="52"/>
      <c r="HR242" s="52"/>
      <c r="HS242" s="52"/>
      <c r="HT242" s="52"/>
      <c r="HU242" s="52"/>
      <c r="HV242" s="52"/>
      <c r="HW242" s="52"/>
      <c r="HX242" s="52"/>
      <c r="HY242" s="52"/>
      <c r="HZ242" s="52"/>
      <c r="IA242" s="52"/>
      <c r="IB242" s="52"/>
      <c r="IC242" s="52"/>
      <c r="ID242" s="52"/>
      <c r="IE242" s="52"/>
      <c r="IF242" s="52"/>
      <c r="IG242" s="52"/>
      <c r="IH242" s="52"/>
      <c r="II242" s="52"/>
      <c r="IJ242" s="52"/>
      <c r="IK242" s="52"/>
      <c r="IL242" s="52"/>
      <c r="IM242" s="52"/>
      <c r="IN242" s="52"/>
      <c r="IO242" s="52"/>
      <c r="IP242" s="52"/>
      <c r="IQ242" s="52"/>
      <c r="IR242" s="52"/>
      <c r="IS242" s="52"/>
      <c r="IT242" s="52"/>
      <c r="IU242" s="52"/>
      <c r="IV242" s="52"/>
    </row>
    <row r="243" spans="1:256" s="33" customFormat="1" x14ac:dyDescent="0.15">
      <c r="A243" s="3"/>
      <c r="B243" s="3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52"/>
      <c r="GP243" s="52"/>
      <c r="GQ243" s="52"/>
      <c r="GR243" s="52"/>
      <c r="GS243" s="52"/>
      <c r="GT243" s="52"/>
      <c r="GU243" s="52"/>
      <c r="GV243" s="52"/>
      <c r="GW243" s="52"/>
      <c r="GX243" s="52"/>
      <c r="GY243" s="52"/>
      <c r="GZ243" s="52"/>
      <c r="HA243" s="52"/>
      <c r="HB243" s="52"/>
      <c r="HC243" s="52"/>
      <c r="HD243" s="52"/>
      <c r="HE243" s="52"/>
      <c r="HF243" s="52"/>
      <c r="HG243" s="52"/>
      <c r="HH243" s="52"/>
      <c r="HI243" s="52"/>
      <c r="HJ243" s="52"/>
      <c r="HK243" s="52"/>
      <c r="HL243" s="52"/>
      <c r="HM243" s="52"/>
      <c r="HN243" s="52"/>
      <c r="HO243" s="52"/>
      <c r="HP243" s="52"/>
      <c r="HQ243" s="52"/>
      <c r="HR243" s="52"/>
      <c r="HS243" s="52"/>
      <c r="HT243" s="52"/>
      <c r="HU243" s="52"/>
      <c r="HV243" s="52"/>
      <c r="HW243" s="52"/>
      <c r="HX243" s="52"/>
      <c r="HY243" s="52"/>
      <c r="HZ243" s="52"/>
      <c r="IA243" s="52"/>
      <c r="IB243" s="52"/>
      <c r="IC243" s="52"/>
      <c r="ID243" s="52"/>
      <c r="IE243" s="52"/>
      <c r="IF243" s="52"/>
      <c r="IG243" s="52"/>
      <c r="IH243" s="52"/>
      <c r="II243" s="52"/>
      <c r="IJ243" s="52"/>
      <c r="IK243" s="52"/>
      <c r="IL243" s="52"/>
      <c r="IM243" s="52"/>
      <c r="IN243" s="52"/>
      <c r="IO243" s="52"/>
      <c r="IP243" s="52"/>
      <c r="IQ243" s="52"/>
      <c r="IR243" s="52"/>
      <c r="IS243" s="52"/>
      <c r="IT243" s="52"/>
      <c r="IU243" s="52"/>
      <c r="IV243" s="52"/>
    </row>
    <row r="244" spans="1:256" x14ac:dyDescent="0.15">
      <c r="A244" s="3"/>
      <c r="B244" s="39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52"/>
      <c r="GP244" s="52"/>
      <c r="GQ244" s="52"/>
      <c r="GR244" s="52"/>
      <c r="GS244" s="52"/>
      <c r="GT244" s="52"/>
      <c r="GU244" s="52"/>
      <c r="GV244" s="52"/>
      <c r="GW244" s="52"/>
      <c r="GX244" s="52"/>
      <c r="GY244" s="52"/>
      <c r="GZ244" s="52"/>
      <c r="HA244" s="52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2"/>
      <c r="IC244" s="52"/>
      <c r="ID244" s="52"/>
      <c r="IE244" s="52"/>
      <c r="IF244" s="52"/>
      <c r="IG244" s="52"/>
      <c r="IH244" s="52"/>
      <c r="II244" s="52"/>
      <c r="IJ244" s="52"/>
      <c r="IK244" s="52"/>
      <c r="IL244" s="52"/>
      <c r="IM244" s="52"/>
      <c r="IN244" s="52"/>
      <c r="IO244" s="52"/>
      <c r="IP244" s="52"/>
      <c r="IQ244" s="52"/>
      <c r="IR244" s="52"/>
      <c r="IS244" s="52"/>
      <c r="IT244" s="52"/>
      <c r="IU244" s="52"/>
      <c r="IV244" s="52"/>
    </row>
    <row r="245" spans="1:256" x14ac:dyDescent="0.15"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52"/>
      <c r="GP245" s="52"/>
      <c r="GQ245" s="52"/>
      <c r="GR245" s="52"/>
      <c r="GS245" s="52"/>
      <c r="GT245" s="52"/>
      <c r="GU245" s="52"/>
      <c r="GV245" s="52"/>
      <c r="GW245" s="52"/>
      <c r="GX245" s="52"/>
      <c r="GY245" s="52"/>
      <c r="GZ245" s="52"/>
      <c r="HA245" s="52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2"/>
      <c r="IC245" s="52"/>
      <c r="ID245" s="52"/>
      <c r="IE245" s="52"/>
      <c r="IF245" s="52"/>
      <c r="IG245" s="52"/>
      <c r="IH245" s="52"/>
      <c r="II245" s="52"/>
      <c r="IJ245" s="52"/>
      <c r="IK245" s="52"/>
      <c r="IL245" s="52"/>
      <c r="IM245" s="52"/>
      <c r="IN245" s="52"/>
      <c r="IO245" s="52"/>
      <c r="IP245" s="52"/>
      <c r="IQ245" s="52"/>
      <c r="IR245" s="52"/>
      <c r="IS245" s="52"/>
      <c r="IT245" s="52"/>
      <c r="IU245" s="52"/>
      <c r="IV245" s="52"/>
    </row>
    <row r="246" spans="1:256" x14ac:dyDescent="0.15"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  <c r="IS246" s="52"/>
      <c r="IT246" s="52"/>
      <c r="IU246" s="52"/>
      <c r="IV246" s="52"/>
    </row>
  </sheetData>
  <sheetProtection sheet="1" objects="1" scenarios="1"/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88" fitToHeight="5" orientation="portrait" horizontalDpi="300" verticalDpi="300" r:id="rId1"/>
  <headerFooter alignWithMargins="0"/>
  <rowBreaks count="3" manualBreakCount="3">
    <brk id="90" max="16383" man="1"/>
    <brk id="146" max="16383" man="1"/>
    <brk id="20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Basistabelle</vt:lpstr>
      <vt:lpstr>Kosten Weinbau Einzelsorte</vt:lpstr>
      <vt:lpstr>Basistabelle!Druckbereich</vt:lpstr>
      <vt:lpstr>'Kosten Weinbau Einzelsorte'!Druckbereich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Abteilung Landwirtschaft</dc:creator>
  <cp:lastModifiedBy>Boga, Arzu (LEL-SG)</cp:lastModifiedBy>
  <cp:lastPrinted>2009-03-10T07:58:20Z</cp:lastPrinted>
  <dcterms:created xsi:type="dcterms:W3CDTF">1997-03-24T12:20:34Z</dcterms:created>
  <dcterms:modified xsi:type="dcterms:W3CDTF">2025-01-15T12:10:09Z</dcterms:modified>
</cp:coreProperties>
</file>